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使用说明" sheetId="1" r:id="rId1"/>
    <sheet name="参数库" sheetId="2" r:id="rId2"/>
    <sheet name="吊车性能表" sheetId="3" r:id="rId3"/>
    <sheet name="输入与总览" sheetId="4" r:id="rId4"/>
    <sheet name="起重量校核" sheetId="5" r:id="rId5"/>
    <sheet name="支腿地基" sheetId="6" r:id="rId6"/>
    <sheet name="吊索具" sheetId="7" r:id="rId7"/>
    <sheet name="风荷载" sheetId="8" r:id="rId8"/>
    <sheet name="双机抬吊" sheetId="9" r:id="rId9"/>
    <sheet name="抗倾覆" sheetId="10" r:id="rId10"/>
    <sheet name="验算报告" sheetId="11" r:id="rId11"/>
    <sheet name="封面与签审" sheetId="12" r:id="rId12"/>
    <sheet name="编制依据与参数来源" sheetId="13" r:id="rId13"/>
    <sheet name="强制校验与风险分级" sheetId="14" r:id="rId14"/>
    <sheet name="正式计算书" sheetId="15" r:id="rId15"/>
    <sheet name="附件清单与审批" sheetId="16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<sst xmlns="http://schemas.openxmlformats.org/spreadsheetml/2006/main" count="940" uniqueCount="559">
  <si>
    <t>大型起重机械设备吊装荷载及合规性验算器（公开分享版）</t>
  </si>
  <si>
    <t>定位</t>
  </si>
  <si>
    <t>本工具用于大型吊车吊装承载力、支腿/履带地基、吊索具、风荷载、双机抬吊、抗倾覆等快速辅助验算；公开版内置数据均为示例或占位数据，正式使用必须替换为厂家性能表、地基资料、设计/检测依据和现场复测数据。</t>
  </si>
  <si>
    <t>核心原则</t>
  </si>
  <si>
    <t>吊车额定起重量必须按厂家性能表保守取值；不应随意插值；当地基、工况、支腿状态变化时必须重新验算。</t>
  </si>
  <si>
    <t>黄色单元格</t>
  </si>
  <si>
    <t>需要人工输入或按项目资料修改。</t>
  </si>
  <si>
    <t>绿色单元格</t>
  </si>
  <si>
    <t>公式自动计算。</t>
  </si>
  <si>
    <t>蓝色区域</t>
  </si>
  <si>
    <t>公式、计算步骤及过程说明。</t>
  </si>
  <si>
    <t>红色提示</t>
  </si>
  <si>
    <t>代表不满足、资料缺失或需复核。</t>
  </si>
  <si>
    <t>正式使用限制</t>
  </si>
  <si>
    <t>本表不能替代专项施工方案、专家论证、设备厂家技术资料、地勘报告、设计院意见、现场检测结果和审批签字。公开分享时请勿删除本限制说明。</t>
  </si>
  <si>
    <t>建议使用流程</t>
  </si>
  <si>
    <t>建议使用流程：1. 阅读使用说明 → 2. 在《参数库》确认控制限值 → 3. 在《吊车性能表》替换厂家原始数据 → 4. 在《输入与总览》填写项目与工况 → 5. 在《编制依据与参数来源》补齐资料来源 → 6. 查看各验算表计算步骤 → 7. 打印《正式计算书》《附件清单与审批》归档。</t>
  </si>
  <si>
    <t>参数库：可根据企业标准/项目实际要求调整</t>
  </si>
  <si>
    <t>参数类别</t>
  </si>
  <si>
    <t>参数名称</t>
  </si>
  <si>
    <t>推荐值</t>
  </si>
  <si>
    <t>单位</t>
  </si>
  <si>
    <t>备注</t>
  </si>
  <si>
    <t>取值依据</t>
  </si>
  <si>
    <t>控制限值</t>
  </si>
  <si>
    <t>常规负载率上限</t>
  </si>
  <si>
    <t>-</t>
  </si>
  <si>
    <t>可按项目要求调整，如75%或85%</t>
  </si>
  <si>
    <t>企业/项目吊装管理要求</t>
  </si>
  <si>
    <t>双机抬吊负载率上限</t>
  </si>
  <si>
    <t>双机吊装建议更保守</t>
  </si>
  <si>
    <t>专项方案/专家意见</t>
  </si>
  <si>
    <t>吊索具负载率上限</t>
  </si>
  <si>
    <t>按索具额定承载力校核</t>
  </si>
  <si>
    <t>索具合格证/规范</t>
  </si>
  <si>
    <t>抗倾覆稳定系数下限</t>
  </si>
  <si>
    <t>按方案或企业标准调整</t>
  </si>
  <si>
    <t>专项方案/企业标准</t>
  </si>
  <si>
    <t>系数</t>
  </si>
  <si>
    <t>动载系数</t>
  </si>
  <si>
    <t>常规吊装建议值</t>
  </si>
  <si>
    <t>项目方案</t>
  </si>
  <si>
    <t>不均衡系数</t>
  </si>
  <si>
    <t>多吊点或双机吊装考虑</t>
  </si>
  <si>
    <t>附加安全系数</t>
  </si>
  <si>
    <t>特殊工况可提高</t>
  </si>
  <si>
    <t>风荷载</t>
  </si>
  <si>
    <t>空气密度</t>
  </si>
  <si>
    <t>kg/m³</t>
  </si>
  <si>
    <t>标准大气近似值</t>
  </si>
  <si>
    <t>工程经验</t>
  </si>
  <si>
    <t>体型系数</t>
  </si>
  <si>
    <t>按构件形状调整</t>
  </si>
  <si>
    <t>规范/方案</t>
  </si>
  <si>
    <t>地基</t>
  </si>
  <si>
    <t>硬质路面承载力示例</t>
  </si>
  <si>
    <t>kPa</t>
  </si>
  <si>
    <t>示例值，正式应以检测或设计值为准</t>
  </si>
  <si>
    <t>压实碎石承载力示例</t>
  </si>
  <si>
    <t>回填土承载力设计/检测取值</t>
  </si>
  <si>
    <t>必须按设计院建议、地勘报告或现场检测修正</t>
  </si>
  <si>
    <t>风控</t>
  </si>
  <si>
    <t>允许作业风速</t>
  </si>
  <si>
    <t>m/s</t>
  </si>
  <si>
    <t>叶片、大迎风构件应从严控制</t>
  </si>
  <si>
    <t>专项方案</t>
  </si>
  <si>
    <t>吊车性能表：请录入厂家原始性能表，正式验算严禁使用示例数据</t>
  </si>
  <si>
    <t>吊车型号</t>
  </si>
  <si>
    <t>工况/配重</t>
  </si>
  <si>
    <t>支腿状态</t>
  </si>
  <si>
    <t>主臂长度m</t>
  </si>
  <si>
    <t>作业半径m</t>
  </si>
  <si>
    <t>额定起重量t</t>
  </si>
  <si>
    <t>数据来源</t>
  </si>
  <si>
    <t>示例吊车型号（请替换）</t>
  </si>
  <si>
    <t>示例工况/配重（请替换）</t>
  </si>
  <si>
    <t>示例支腿/履带状态</t>
  </si>
  <si>
    <t>示例厂家性能表页码（请替换）</t>
  </si>
  <si>
    <t>示例数据，请替换为厂家原始资料</t>
  </si>
  <si>
    <t>输入与总览：黄色区域输入，绿色区域自动汇总</t>
  </si>
  <si>
    <t>项目名称</t>
  </si>
  <si>
    <t>示例工程（请替换为项目名称）</t>
  </si>
  <si>
    <t>验算编号</t>
  </si>
  <si>
    <t>LIFT-CALC-PUBLIC-V1.0</t>
  </si>
  <si>
    <t>编制日期</t>
  </si>
  <si>
    <t>填写日期</t>
  </si>
  <si>
    <t>吊装部件</t>
  </si>
  <si>
    <t>示例吊装部件（请替换）</t>
  </si>
  <si>
    <t>吊车类型</t>
  </si>
  <si>
    <t>履带吊/汽车吊/全地面起重机（请按实际选择）</t>
  </si>
  <si>
    <t>验算人</t>
  </si>
  <si>
    <t>示例吊车型号（请替换，不得直接用于正式计算）</t>
  </si>
  <si>
    <t>示例工况/配重（请按厂家性能表替换）</t>
  </si>
  <si>
    <t>支腿/履带状态</t>
  </si>
  <si>
    <t>履带</t>
  </si>
  <si>
    <t>吊物净重t</t>
  </si>
  <si>
    <t>吊钩重量t</t>
  </si>
  <si>
    <t>索具重量t</t>
  </si>
  <si>
    <t>吊梁/平衡梁t</t>
  </si>
  <si>
    <t>其他附加重量t</t>
  </si>
  <si>
    <t>计算总荷载t</t>
  </si>
  <si>
    <t>吊装负载率</t>
  </si>
  <si>
    <t>负载率上限</t>
  </si>
  <si>
    <t>起重量结论</t>
  </si>
  <si>
    <t>支腿/履带等效纵向跨距m</t>
  </si>
  <si>
    <t>支腿/履带等效横向跨距m</t>
  </si>
  <si>
    <t>整机自重/等效稳定重量t</t>
  </si>
  <si>
    <t>地基承载力设计/检测值kPa</t>
  </si>
  <si>
    <t>承载力依据</t>
  </si>
  <si>
    <t>示例依据：请填写设计建议、地勘报告或现场检测报告编号</t>
  </si>
  <si>
    <t>垫板/路基箱长度m</t>
  </si>
  <si>
    <t>垫板/路基箱宽度m</t>
  </si>
  <si>
    <t>最大支腿/履带反力t</t>
  </si>
  <si>
    <t>地基接地压力kPa</t>
  </si>
  <si>
    <t>吊点数量</t>
  </si>
  <si>
    <t>吊索与竖向夹角°</t>
  </si>
  <si>
    <t>单根吊索额定承载t</t>
  </si>
  <si>
    <t>风速m/s</t>
  </si>
  <si>
    <t>迎风面积m²</t>
  </si>
  <si>
    <t>吊点高度/力臂m</t>
  </si>
  <si>
    <t>主吊承担比例</t>
  </si>
  <si>
    <t>辅吊承担比例</t>
  </si>
  <si>
    <t>双机抬吊说明</t>
  </si>
  <si>
    <t>单机吊装时辅吊比例填0；双机抬吊须分别复核主、辅吊性能</t>
  </si>
  <si>
    <t>起重量校核：厂家性能表查表 + 负载率判断</t>
  </si>
  <si>
    <t>步骤</t>
  </si>
  <si>
    <t>计算内容</t>
  </si>
  <si>
    <t>公式/逻辑表达</t>
  </si>
  <si>
    <t>引用参数</t>
  </si>
  <si>
    <t>计算结果</t>
  </si>
  <si>
    <t>判断标准</t>
  </si>
  <si>
    <t>结论</t>
  </si>
  <si>
    <t>计算吊装总荷载</t>
  </si>
  <si>
    <t>(吊物+吊钩+索具+吊梁+其他)×动载×附加安全</t>
  </si>
  <si>
    <t>输入与总览!B7/E7/H7/B8/E8/H8/E9</t>
  </si>
  <si>
    <t>t</t>
  </si>
  <si>
    <t>自动引用总览</t>
  </si>
  <si>
    <t>厂家额定起重量</t>
  </si>
  <si>
    <t>R = 按厂家性能表、相同臂长下作业半径向上保守取值</t>
  </si>
  <si>
    <t>吊车型号/工况/支腿状态/臂长/作业半径</t>
  </si>
  <si>
    <t>必须来自厂家原始表</t>
  </si>
  <si>
    <t>未匹配时需补录性能表</t>
  </si>
  <si>
    <t>计算负载率</t>
  </si>
  <si>
    <t>总荷载 ÷ 额定起重量</t>
  </si>
  <si>
    <t>E4/E5</t>
  </si>
  <si>
    <t>≤参数库常规负载率上限</t>
  </si>
  <si>
    <t>常规可按项目调整</t>
  </si>
  <si>
    <t>输出校核结论</t>
  </si>
  <si>
    <t>负载率≤上限则满足，否则不满足</t>
  </si>
  <si>
    <t>E6与参数库!C4</t>
  </si>
  <si>
    <t>满足/不满足</t>
  </si>
  <si>
    <t>超限时应减小幅度或更换吊车</t>
  </si>
  <si>
    <t>公式可视化</t>
  </si>
  <si>
    <r>
      <rPr>
        <sz val="10"/>
        <rFont val="Microsoft YaHei"/>
        <charset val="134"/>
      </rPr>
      <t>Q = (G + G</t>
    </r>
    <r>
      <rPr>
        <sz val="6"/>
        <rFont val="Microsoft YaHei"/>
        <charset val="134"/>
      </rPr>
      <t>钩</t>
    </r>
    <r>
      <rPr>
        <sz val="10"/>
        <rFont val="Microsoft YaHei"/>
        <charset val="134"/>
      </rPr>
      <t xml:space="preserve"> + G</t>
    </r>
    <r>
      <rPr>
        <sz val="6"/>
        <rFont val="Microsoft YaHei"/>
        <charset val="134"/>
      </rPr>
      <t>索</t>
    </r>
    <r>
      <rPr>
        <sz val="10"/>
        <rFont val="Microsoft YaHei"/>
        <charset val="134"/>
      </rPr>
      <t xml:space="preserve"> +G</t>
    </r>
    <r>
      <rPr>
        <sz val="6"/>
        <rFont val="Microsoft YaHei"/>
        <charset val="134"/>
      </rPr>
      <t>梁</t>
    </r>
    <r>
      <rPr>
        <sz val="10"/>
        <rFont val="Microsoft YaHei"/>
        <charset val="134"/>
      </rPr>
      <t xml:space="preserve"> + G</t>
    </r>
    <r>
      <rPr>
        <sz val="6"/>
        <rFont val="Microsoft YaHei"/>
        <charset val="134"/>
      </rPr>
      <t>其他</t>
    </r>
    <r>
      <rPr>
        <sz val="10"/>
        <rFont val="Microsoft YaHei"/>
        <charset val="134"/>
      </rPr>
      <t>) × Kd × Ks</t>
    </r>
  </si>
  <si>
    <t>符号说明</t>
  </si>
  <si>
    <t>公式可视化：R按厂家性能表保守取值，不得对性能表随意插值；现场半径介于两档时应向大半径档取值。</t>
  </si>
  <si>
    <t>η = Q / R</t>
  </si>
  <si>
    <t>η：负载率；R：厂家性能表额定起重量</t>
  </si>
  <si>
    <t>支腿/履带反力与地基承载力验算（简化模型，正式应按机型修正）</t>
  </si>
  <si>
    <t>吊装倾覆力矩</t>
  </si>
  <si>
    <t>M_o = Q × R</t>
  </si>
  <si>
    <t>Q=总荷载；R=作业半径</t>
  </si>
  <si>
    <t>t·m</t>
  </si>
  <si>
    <t>完成</t>
  </si>
  <si>
    <t>整机稳定等效力矩</t>
  </si>
  <si>
    <t>M_s = W_c × B/2</t>
  </si>
  <si>
    <t>W_c=整机自重；B=等效跨距</t>
  </si>
  <si>
    <t>简化表达</t>
  </si>
  <si>
    <t>最大支腿/履带反力</t>
  </si>
  <si>
    <t>F_max = W_c/4 + M_o/B_x（通用简化估算）</t>
  </si>
  <si>
    <t>简化分配</t>
  </si>
  <si>
    <t>需结合机型复核</t>
  </si>
  <si>
    <t>仅用于初算；正式计算应优先采用厂家支腿/履带反力表或厂家计算软件结果</t>
  </si>
  <si>
    <t>垫板面积</t>
  </si>
  <si>
    <t>A = L × W</t>
  </si>
  <si>
    <t>输入长度×宽度</t>
  </si>
  <si>
    <t>m²</t>
  </si>
  <si>
    <t>&gt;0</t>
  </si>
  <si>
    <t>接地压力</t>
  </si>
  <si>
    <t>q = F_max × 9.8 / A</t>
  </si>
  <si>
    <t>t换算kN后除面积</t>
  </si>
  <si>
    <t>≤地基承载力</t>
  </si>
  <si>
    <t>反算所需面积</t>
  </si>
  <si>
    <t>A_req = F_max × 9.8 / f_a</t>
  </si>
  <si>
    <t>f_a=地基承载力</t>
  </si>
  <si>
    <t>≤现有面积</t>
  </si>
  <si>
    <t>F_max = W_c/4 + M_o/B_x（不含侧向偏心项，侧向/斜向吊需专项复核）</t>
  </si>
  <si>
    <t>适用边界</t>
  </si>
  <si>
    <t>本表为通用简化模型</t>
  </si>
  <si>
    <t>正后方/侧方/斜向吊、半伸支腿、履带不同接地长度、临边和软弱地基应另行复核</t>
  </si>
  <si>
    <t>吊索具受力验算：多吊点夹角影响可视化</t>
  </si>
  <si>
    <t>参与吊索计算荷载</t>
  </si>
  <si>
    <t>W_s = (吊物+索具+吊梁/平衡梁+其他附加)×动载系数×附加安全系数（单机吊装不乘不均衡系数）</t>
  </si>
  <si>
    <t>吊钩重量不计入吊索受力；吊物下方吊具应计入；不均衡系数仅用于双机/多机或明确的不均衡工况</t>
  </si>
  <si>
    <t>吊钩重量仍计入吊车总吊装荷载</t>
  </si>
  <si>
    <t>单根吊索受力</t>
  </si>
  <si>
    <t>T = W_s / (n × cosθ)</t>
  </si>
  <si>
    <t>n=吊点数量；θ=吊索与竖向夹角</t>
  </si>
  <si>
    <t>角度越大，索力越大</t>
  </si>
  <si>
    <t>吊索具负载率</t>
  </si>
  <si>
    <t>η_s = T / S_r</t>
  </si>
  <si>
    <t>S_r=单根吊索额定承载</t>
  </si>
  <si>
    <t>≤吊索具负载率上限</t>
  </si>
  <si>
    <t>17</t>
  </si>
  <si>
    <t>校核结论</t>
  </si>
  <si>
    <t>η_s≤上限则满足</t>
  </si>
  <si>
    <t>参数库!C6</t>
  </si>
  <si>
    <t>还应校核卸扣、吊耳、销轴、焊缝</t>
  </si>
  <si>
    <t>W_s = (G + W_r + W_b + W_o) × K_d × K_s</t>
  </si>
  <si>
    <t>角度提醒</t>
  </si>
  <si>
    <t>θ为吊索与竖向夹角，不是与水平夹角；若现场按水平角输入，必须换算。超过60°应专项复核，严禁误填。</t>
  </si>
  <si>
    <t>风荷载影响验算：风压、侧向力与侧向力矩</t>
  </si>
  <si>
    <t>计算风压</t>
  </si>
  <si>
    <t>p = 0.5 × ρ × v² × C_d</t>
  </si>
  <si>
    <t>ρ=空气密度；v=风速；Cd=体型系数</t>
  </si>
  <si>
    <t>N/m²</t>
  </si>
  <si>
    <t>计算侧向风力</t>
  </si>
  <si>
    <t>F_w = p × A / 1000</t>
  </si>
  <si>
    <t>A=迎风面积</t>
  </si>
  <si>
    <t>kN</t>
  </si>
  <si>
    <t>计算风致力矩</t>
  </si>
  <si>
    <t>M_w = F_w × h</t>
  </si>
  <si>
    <t>h=吊点高度/力臂</t>
  </si>
  <si>
    <t>kN·m</t>
  </si>
  <si>
    <t>应纳入专项分析</t>
  </si>
  <si>
    <t>纳入复核</t>
  </si>
  <si>
    <t>风速控制</t>
  </si>
  <si>
    <t>v≤允许作业风速</t>
  </si>
  <si>
    <t>参数库允许风速</t>
  </si>
  <si>
    <t>≤允许值</t>
  </si>
  <si>
    <t>大迎风构件从严</t>
  </si>
  <si>
    <t>p = 0.5ρv²Cd</t>
  </si>
  <si>
    <t>F_w = pA</t>
  </si>
  <si>
    <t>M_w = F_w h</t>
  </si>
  <si>
    <t>双机抬吊荷载分配验算（静态简化，正式应考虑同步误差和动载放大）</t>
  </si>
  <si>
    <t>主吊承担荷载</t>
  </si>
  <si>
    <t>Q_main = Q × 主吊比例 × 不均衡系数</t>
  </si>
  <si>
    <t>Q为单机吊装总荷载；双机抬吊时按不均衡系数放大单机分配荷载</t>
  </si>
  <si>
    <t>辅吊承担荷载</t>
  </si>
  <si>
    <t>Q_aux = Q × 辅吊比例 × 不均衡系数</t>
  </si>
  <si>
    <t>辅吊同样考虑不均衡系数；正式应分别录入主/辅吊额定起重量</t>
  </si>
  <si>
    <t>比例合计校核</t>
  </si>
  <si>
    <t>主吊比例+辅吊比例</t>
  </si>
  <si>
    <t>输入与总览!B16/E16</t>
  </si>
  <si>
    <t>主吊负载率</t>
  </si>
  <si>
    <t>Q_main/R_main</t>
  </si>
  <si>
    <t>暂用总览额定起重量</t>
  </si>
  <si>
    <t>≤双机抬吊负载率上限</t>
  </si>
  <si>
    <t>正式应分别填主/辅吊性能</t>
  </si>
  <si>
    <t>Q_main = Q × α × K_u；Q_aux = Q × β × K_u；α+β=1</t>
  </si>
  <si>
    <t>控制说明</t>
  </si>
  <si>
    <t>双机抬吊正式计算必须分别录入两台吊车性能表，并考虑不均衡荷载、不同步、回转荷载转移、重心偏移和指挥误差。</t>
  </si>
  <si>
    <t>抗倾覆稳定验算（简化力矩法，不能替代厂家稳定性控制）</t>
  </si>
  <si>
    <t>倾覆力矩</t>
  </si>
  <si>
    <t>M_o = Q × R + M_w/9.8</t>
  </si>
  <si>
    <t>含吊装力矩及风致力矩折算</t>
  </si>
  <si>
    <t>稳定力矩</t>
  </si>
  <si>
    <t>W_c=等效稳定重量；B=等效跨距</t>
  </si>
  <si>
    <t>稳定系数</t>
  </si>
  <si>
    <t>K = M_s / M_o</t>
  </si>
  <si>
    <t>力矩比</t>
  </si>
  <si>
    <t>≥稳定系数下限</t>
  </si>
  <si>
    <t>稳定结论</t>
  </si>
  <si>
    <t>K≥下限则满足</t>
  </si>
  <si>
    <t>参数库!C7</t>
  </si>
  <si>
    <t>吊车性能表本身已经包含厂家稳定性限制；本模块主要用于专项方案辅助表达和地基/平台风险复核。</t>
  </si>
  <si>
    <t>大型吊车吊装承载力验算报告（自动汇总）</t>
  </si>
  <si>
    <t>一、项目与工况信息</t>
  </si>
  <si>
    <t>地基依据</t>
  </si>
  <si>
    <t>二、验算结论汇总</t>
  </si>
  <si>
    <t>验算项目</t>
  </si>
  <si>
    <t>关键结果</t>
  </si>
  <si>
    <t>控制标准</t>
  </si>
  <si>
    <t>风险提示</t>
  </si>
  <si>
    <t>整改建议</t>
  </si>
  <si>
    <t>起重量/负载率</t>
  </si>
  <si>
    <t>≤参数库常规上限</t>
  </si>
  <si>
    <t>超限将直接形成超载风险</t>
  </si>
  <si>
    <t>减小作业半径/更换吊车/调整工况</t>
  </si>
  <si>
    <t>地基承载力</t>
  </si>
  <si>
    <t>≤设计/检测承载力</t>
  </si>
  <si>
    <t>软弱或回填区域风险高</t>
  </si>
  <si>
    <t>增大路基箱/换填/压实/检测复核</t>
  </si>
  <si>
    <t>吊索具</t>
  </si>
  <si>
    <t>夹角过大导致索力显著增加</t>
  </si>
  <si>
    <t>减小夹角/提高索具规格/增加吊点</t>
  </si>
  <si>
    <t>≤允许风速</t>
  </si>
  <si>
    <t>叶片等大迎风构件受风明显</t>
  </si>
  <si>
    <t>降低风速阈值/停止吊装</t>
  </si>
  <si>
    <t>双机抬吊比例</t>
  </si>
  <si>
    <t>不同步与荷载转移风险</t>
  </si>
  <si>
    <t>完善指挥和同步控制</t>
  </si>
  <si>
    <t>抗倾覆稳定</t>
  </si>
  <si>
    <t>简化模型，需结合厂家限制</t>
  </si>
  <si>
    <t>按厂家软件/性能表复核</t>
  </si>
  <si>
    <t>仅作参考项，不能替代设备厂家性能工况表及结论</t>
  </si>
  <si>
    <t>三、总体结论</t>
  </si>
  <si>
    <t>四、必须附件</t>
  </si>
  <si>
    <t>1. 吊车厂家性能表；2. 吊车合格证/检验报告；3. 索具合格证；4. 地基承载力设计建议或检测报告；5. 吊装平面布置图；6. 专项方案审批表。</t>
  </si>
  <si>
    <t>编制人</t>
  </si>
  <si>
    <t>复核人</t>
  </si>
  <si>
    <t>审批人</t>
  </si>
  <si>
    <t>日期</t>
  </si>
  <si>
    <t>V3.1提示：本版已修复V3.0公式引用与强制校验问题；仍须以厂家性能表、地基设计/检测资料和现场复核数据作为正式依据。</t>
  </si>
  <si>
    <t>大型吊车吊装承载力验算计算书</t>
  </si>
  <si>
    <t>适用于专项施工方案附件</t>
  </si>
  <si>
    <t>工程名称</t>
  </si>
  <si>
    <t>主臂长度</t>
  </si>
  <si>
    <t>m</t>
  </si>
  <si>
    <t>作业半径</t>
  </si>
  <si>
    <t>额定起重量</t>
  </si>
  <si>
    <t>计算总荷载</t>
  </si>
  <si>
    <t>地基承载力取值</t>
  </si>
  <si>
    <t>总体结论</t>
  </si>
  <si>
    <t>签名/日期</t>
  </si>
  <si>
    <t>使用限制</t>
  </si>
  <si>
    <t>本计算书为吊装方案辅助验算文件，正式实施前必须结合厂家性能表、地基检测/设计建议、专项方案审批及现场复核。</t>
  </si>
  <si>
    <t>严禁事项</t>
  </si>
  <si>
    <t>不得使用示例性能表、示例地基承载力或未复核参数作为正式吊装依据。</t>
  </si>
  <si>
    <t>编制依据与参数来源登记表</t>
  </si>
  <si>
    <t>序号</t>
  </si>
  <si>
    <t>资料类别</t>
  </si>
  <si>
    <t>资料名称/编号</t>
  </si>
  <si>
    <t>版本/日期</t>
  </si>
  <si>
    <t>提供单位</t>
  </si>
  <si>
    <t>适用范围</t>
  </si>
  <si>
    <t>是否已核对</t>
  </si>
  <si>
    <t>规范/标准</t>
  </si>
  <si>
    <t>请填写适用规范/标准名称</t>
  </si>
  <si>
    <t>现行有效</t>
  </si>
  <si>
    <t>项目部/资料员</t>
  </si>
  <si>
    <t>起重机械安全管理</t>
  </si>
  <si>
    <t>待核对</t>
  </si>
  <si>
    <t>正式使用前核对最新版本</t>
  </si>
  <si>
    <t>请填写地基承载力检测/验收依据</t>
  </si>
  <si>
    <t>项目部/检测单位</t>
  </si>
  <si>
    <t>地基承载力检测</t>
  </si>
  <si>
    <t>按项目所在地要求补充</t>
  </si>
  <si>
    <t>厂家资料</t>
  </si>
  <si>
    <t>请填写吊车厂家额定起重量性能表</t>
  </si>
  <si>
    <t>填写具体版本</t>
  </si>
  <si>
    <t>吊车单位/厂家</t>
  </si>
  <si>
    <t>起重量校核</t>
  </si>
  <si>
    <t>否</t>
  </si>
  <si>
    <t>必须替换示例数据</t>
  </si>
  <si>
    <t>请填写吊车支腿/履带反力表或厂家软件结果</t>
  </si>
  <si>
    <t>支腿/履带反力复核</t>
  </si>
  <si>
    <t>优先采用厂家数据</t>
  </si>
  <si>
    <t>设计/地勘</t>
  </si>
  <si>
    <t>请填写地基承载力设计建议/地勘报告/检测报告</t>
  </si>
  <si>
    <t>填写编号</t>
  </si>
  <si>
    <t>设计院/地勘/检测单位</t>
  </si>
  <si>
    <t>回填土必须从严</t>
  </si>
  <si>
    <t>检测资料</t>
  </si>
  <si>
    <t>请填写现场承载力检测报告</t>
  </si>
  <si>
    <t>检测单位</t>
  </si>
  <si>
    <t>吊装站位复核</t>
  </si>
  <si>
    <t>雨后、回填区建议复测</t>
  </si>
  <si>
    <t>设备资料</t>
  </si>
  <si>
    <t>请填写吊索具、卸扣、吊梁、吊耳合格证及额定载荷表</t>
  </si>
  <si>
    <t>租赁/采购单位</t>
  </si>
  <si>
    <t>吊索具验算</t>
  </si>
  <si>
    <t>吊索角度需统一口径</t>
  </si>
  <si>
    <t>施工图/方案</t>
  </si>
  <si>
    <t>吊装平面布置图、站位图、道路及平台处理方案</t>
  </si>
  <si>
    <t>项目部</t>
  </si>
  <si>
    <t>现场布置复核</t>
  </si>
  <si>
    <t>需与现场一致</t>
  </si>
  <si>
    <t>参数来源登记：下列关键参数必须填写来源，缺失时不得作为正式计算书。</t>
  </si>
  <si>
    <t>关键参数</t>
  </si>
  <si>
    <t>当前取值</t>
  </si>
  <si>
    <t>参数来源/依据</t>
  </si>
  <si>
    <t>是否强制项</t>
  </si>
  <si>
    <t>校验要求</t>
  </si>
  <si>
    <t>状态</t>
  </si>
  <si>
    <t>说明</t>
  </si>
  <si>
    <t>填写厂家/租赁单位资料</t>
  </si>
  <si>
    <t>是</t>
  </si>
  <si>
    <t>不得为空</t>
  </si>
  <si>
    <t>厂家性能表</t>
  </si>
  <si>
    <t>厂家性能表未替换示例数据、选用型号含“示例”或未匹配时，不得通过</t>
  </si>
  <si>
    <t>吊装平面布置图/现场复测</t>
  </si>
  <si>
    <t>需与站位一致</t>
  </si>
  <si>
    <t>厂家性能表/吊装方案</t>
  </si>
  <si>
    <t>需与工况一致</t>
  </si>
  <si>
    <t>吊物净重</t>
  </si>
  <si>
    <t>设备图纸/铭牌/出厂资料</t>
  </si>
  <si>
    <t>含重心信息</t>
  </si>
  <si>
    <t>吊钩及索具重量</t>
  </si>
  <si>
    <t>吊车/索具资料</t>
  </si>
  <si>
    <t>不得漏计</t>
  </si>
  <si>
    <t>设计院建议/检测报告</t>
  </si>
  <si>
    <t>不得采用示例值</t>
  </si>
  <si>
    <t>地基承载力依据</t>
  </si>
  <si>
    <t>报告编号/文件页码</t>
  </si>
  <si>
    <t>必须可追溯</t>
  </si>
  <si>
    <t>不得使用占位文字；需填写报告编号、设计建议文件名称及页码等可追溯信息</t>
  </si>
  <si>
    <t>垫板/路基箱尺寸</t>
  </si>
  <si>
    <t>路基箱规格/现场布置</t>
  </si>
  <si>
    <t>尺寸需可量测</t>
  </si>
  <si>
    <t>尺寸按《输入与总览》H12×B13引用，避免误引用支腿反力</t>
  </si>
  <si>
    <t>个</t>
  </si>
  <si>
    <t>吊装方案/吊具布置</t>
  </si>
  <si>
    <t>需与实际一致</t>
  </si>
  <si>
    <t>吊索角度</t>
  </si>
  <si>
    <t>°</t>
  </si>
  <si>
    <t>吊装方案/放样计算</t>
  </si>
  <si>
    <t>与竖向夹角</t>
  </si>
  <si>
    <t>吊索与竖向夹角超过60°时应按专项方案复核，不得简单套用</t>
  </si>
  <si>
    <t>风速</t>
  </si>
  <si>
    <t>现场风速仪/气象预报</t>
  </si>
  <si>
    <t>迎风面积</t>
  </si>
  <si>
    <t>设备外形图/方案估算</t>
  </si>
  <si>
    <t>条件强制</t>
  </si>
  <si>
    <t>叶片、塔筒、机舱需填写</t>
  </si>
  <si>
    <t>强制校验与风险分级总控表</t>
  </si>
  <si>
    <t>校验项</t>
  </si>
  <si>
    <t>取值/结果</t>
  </si>
  <si>
    <t>校验逻辑</t>
  </si>
  <si>
    <t>风险等级</t>
  </si>
  <si>
    <t>处理意见</t>
  </si>
  <si>
    <t>厂家性能表来源</t>
  </si>
  <si>
    <t>必须已填写</t>
  </si>
  <si>
    <t>补录厂家原始性能表</t>
  </si>
  <si>
    <t>补录设计/地勘/检测依据</t>
  </si>
  <si>
    <t>起重量负载率</t>
  </si>
  <si>
    <t>超限时减小幅度或更换吊车</t>
  </si>
  <si>
    <t>地基接地压力</t>
  </si>
  <si>
    <t>增大路基箱或地基处理</t>
  </si>
  <si>
    <t>调整吊点、减小夹角或提高索具规格</t>
  </si>
  <si>
    <t>允许风速</t>
  </si>
  <si>
    <t>超过限值停止吊装</t>
  </si>
  <si>
    <t>双机比例合计</t>
  </si>
  <si>
    <t>1</t>
  </si>
  <si>
    <t>校正主辅吊比例</t>
  </si>
  <si>
    <t>抗倾覆稳定系数</t>
  </si>
  <si>
    <t>按厂家数据及平台条件复核</t>
  </si>
  <si>
    <t>填写有效垫板尺寸</t>
  </si>
  <si>
    <t>总体强制结论</t>
  </si>
  <si>
    <t>项</t>
  </si>
  <si>
    <t>0</t>
  </si>
  <si>
    <t>不通过项必须整改后复算</t>
  </si>
  <si>
    <t>风险分级规则：通过=满足当前控制条件；条件通过=无不通过但存在预警，需落实附加措施；不通过=不得按当前参数实施吊装。</t>
  </si>
  <si>
    <t>大型吊车吊装承载力验算正式计算书</t>
  </si>
  <si>
    <t>一、工程与吊装工况概况</t>
  </si>
  <si>
    <t>垫板尺寸</t>
  </si>
  <si>
    <t>总体强制校验</t>
  </si>
  <si>
    <t>二、计算依据及参数来源</t>
  </si>
  <si>
    <t>类别</t>
  </si>
  <si>
    <t>主要资料</t>
  </si>
  <si>
    <t>参数来源要求</t>
  </si>
  <si>
    <t>当前状态</t>
  </si>
  <si>
    <t>吊车性能</t>
  </si>
  <si>
    <t>厂家额定起重量性能表、支腿反力表</t>
  </si>
  <si>
    <t>必须为对应型号、工况、配重、臂长、幅度</t>
  </si>
  <si>
    <t>未替换示例数据不得用于正式吊装</t>
  </si>
  <si>
    <t>设计院建议、地勘报告或现场检测报告</t>
  </si>
  <si>
    <t>回填土、软弱地基、雨后必须从严复核</t>
  </si>
  <si>
    <t>应注明报告编号及页码</t>
  </si>
  <si>
    <t>吊索、卸扣、吊梁、吊耳等合格证及额定载荷</t>
  </si>
  <si>
    <t>必须与现场实际配置一致</t>
  </si>
  <si>
    <t>索具角度口径必须统一</t>
  </si>
  <si>
    <t>风速条件</t>
  </si>
  <si>
    <t>现场风速仪或气象资料</t>
  </si>
  <si>
    <t>叶片等大迎风构件应降低控制阈值</t>
  </si>
  <si>
    <t>超过限值严禁吊装</t>
  </si>
  <si>
    <t>平面布置</t>
  </si>
  <si>
    <t>吊装站位图、道路平台处理图</t>
  </si>
  <si>
    <t>作业半径、支腿位置、边坡距离须一致</t>
  </si>
  <si>
    <t>实施前现场复测</t>
  </si>
  <si>
    <t>专项施工方案、审批表、专家论证资料</t>
  </si>
  <si>
    <t>用于最终审批归档</t>
  </si>
  <si>
    <t>计算书作为方案附件</t>
  </si>
  <si>
    <t>三、分项验算过程及结论</t>
  </si>
  <si>
    <t>主要公式/逻辑</t>
  </si>
  <si>
    <t>单项结论</t>
  </si>
  <si>
    <t>处理要求</t>
  </si>
  <si>
    <t>起重量与负载率</t>
  </si>
  <si>
    <t>Q=(G+Hook+Rigging+Beam+Other)×Kd×Ks；η=Q/R（单机吊装不乘不均衡系数）</t>
  </si>
  <si>
    <t>超限时减小幅度、更换吊车或调整工况</t>
  </si>
  <si>
    <t>支腿/履带反力</t>
  </si>
  <si>
    <t>Fmax = Wc/4 + Mo/Bx（简化估算）；正式优先采用厂家反力表</t>
  </si>
  <si>
    <t>厂家反力表/机型复核</t>
  </si>
  <si>
    <t>需复核</t>
  </si>
  <si>
    <t>取得厂家反力结果后替换</t>
  </si>
  <si>
    <t>q=Fmax×9.8/A；q≤fa</t>
  </si>
  <si>
    <t>增大垫板、换填、压实或检测复核</t>
  </si>
  <si>
    <t>所需垫板面积</t>
  </si>
  <si>
    <t>Areq=Fmax×9.8/fa；A实≥Areq</t>
  </si>
  <si>
    <t>现有面积不足时不得实施</t>
  </si>
  <si>
    <t>吊索具受力</t>
  </si>
  <si>
    <t>T=Ws/(n×cosθ)；Ws不含吊钩重量，含被吊物侧吊具及系数</t>
  </si>
  <si>
    <t>减小夹角或提高索具规格</t>
  </si>
  <si>
    <t>风荷载控制</t>
  </si>
  <si>
    <t>p=0.5ρv²Cd；Fw=pA；Mw=Fwh</t>
  </si>
  <si>
    <t>超过风速限值停止吊装</t>
  </si>
  <si>
    <t>双机抬吊</t>
  </si>
  <si>
    <t>Qmain=Q×α×Ku；Qaux=Q×β×Ku；α+β=1（双机抬吊考虑不均衡系数）</t>
  </si>
  <si>
    <t>比例合计=1</t>
  </si>
  <si>
    <t>分别校核主辅吊性能</t>
  </si>
  <si>
    <t>K=Ms/Mo；K≥Kmin</t>
  </si>
  <si>
    <t>结合厂家稳定限制复核</t>
  </si>
  <si>
    <t>四、强制校验结论</t>
  </si>
  <si>
    <t>不通过项数量</t>
  </si>
  <si>
    <t>预警项数量</t>
  </si>
  <si>
    <t>总体状态</t>
  </si>
  <si>
    <t>主要不满足项</t>
  </si>
  <si>
    <t>起重量、地基、吊索具等任一不通过项均不得进入实施</t>
  </si>
  <si>
    <t>整改原则</t>
  </si>
  <si>
    <t>先修正基础资料，再优化吊装工况；不得使用示例性能表、占位依据或人为调低系数取得合格结论。</t>
  </si>
  <si>
    <t>复核要求</t>
  </si>
  <si>
    <t>吊车站位、作业半径、地基承载力、索具配置、风速条件应在吊装前进行现场复核。</t>
  </si>
  <si>
    <t>归档要求</t>
  </si>
  <si>
    <t>本计算书应与专项施工方案、厂家性能表、地基资料、吊索具资料、审批表一并归档。</t>
  </si>
  <si>
    <t>五、总体结论</t>
  </si>
  <si>
    <t>结论等级</t>
  </si>
  <si>
    <t>结论说明</t>
  </si>
  <si>
    <t>附加措施</t>
  </si>
  <si>
    <t>项目总工/技术负责人</t>
  </si>
  <si>
    <t>安全负责人</t>
  </si>
  <si>
    <t>监理/业主确认</t>
  </si>
  <si>
    <t>附件清单与审批控制表</t>
  </si>
  <si>
    <t>附件名称</t>
  </si>
  <si>
    <t>是否必备</t>
  </si>
  <si>
    <t>文件编号/页码</t>
  </si>
  <si>
    <t>责任人</t>
  </si>
  <si>
    <t>复核结论</t>
  </si>
  <si>
    <t>吊车厂家额定起重量性能表</t>
  </si>
  <si>
    <t>缺失</t>
  </si>
  <si>
    <t>未复核</t>
  </si>
  <si>
    <t>必须对应型号、配重、臂长、幅度</t>
  </si>
  <si>
    <t>吊车支腿反力表或厂家软件计算结果</t>
  </si>
  <si>
    <t>支腿反力正式值优先采用厂家资料</t>
  </si>
  <si>
    <t>吊车合格证、检验报告、司机/司索证件</t>
  </si>
  <si>
    <t>证件有效期应覆盖作业日期</t>
  </si>
  <si>
    <t>吊索具、卸扣、吊梁、吊耳合格证及额定载荷资料</t>
  </si>
  <si>
    <t>需与计算参数一致</t>
  </si>
  <si>
    <t>地基承载力设计建议/地勘/检测报告</t>
  </si>
  <si>
    <t>回填土必须可追溯</t>
  </si>
  <si>
    <t>吊装平面布置图、站位图、作业半径复测记录</t>
  </si>
  <si>
    <t>与现场一致</t>
  </si>
  <si>
    <t>道路、平台、垫板或路基箱处理措施</t>
  </si>
  <si>
    <t>含尺寸、材料、铺设范围</t>
  </si>
  <si>
    <t>天气及风速控制记录</t>
  </si>
  <si>
    <t>吊装前实时确认</t>
  </si>
  <si>
    <t>专项施工方案审批表</t>
  </si>
  <si>
    <t>审批流程完整</t>
  </si>
  <si>
    <t>专家论证意见及回复闭合资料</t>
  </si>
  <si>
    <t>条件必备</t>
  </si>
  <si>
    <t>超过危大工程要求时必备</t>
  </si>
  <si>
    <t>吊装前安全技术交底记录</t>
  </si>
  <si>
    <t>作业人员签字齐全</t>
  </si>
  <si>
    <t>吊装前联合检查表</t>
  </si>
  <si>
    <t>吊车、地基、索具、天气、警戒区</t>
  </si>
  <si>
    <t>审批意见栏</t>
  </si>
  <si>
    <t>项目技术负责人意见</t>
  </si>
  <si>
    <t>项目安全负责人意见</t>
  </si>
  <si>
    <t>监理/业主意见</t>
  </si>
  <si>
    <t>最终审批结论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</si>
</sst>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%"/>
    <numFmt numFmtId="178" formatCode="0.0_ "/>
  </numFmts>
  <fonts count="25">
    <font>
      <sz val="11"/>
      <name val="Carlito"/>
      <charset val="134"/>
    </font>
    <font>
      <b/>
      <sz val="14"/>
      <color rgb="FFFFFFFF"/>
      <name val="Microsoft YaHei"/>
      <charset val="134"/>
    </font>
    <font>
      <sz val="10"/>
      <name val="Microsoft YaHei"/>
      <charset val="134"/>
    </font>
    <font>
      <b/>
      <sz val="10"/>
      <name val="Microsoft YaHei"/>
      <charset val="134"/>
    </font>
    <font>
      <b/>
      <sz val="10"/>
      <color rgb="FFFFFFFF"/>
      <name val="Microsoft YaHei"/>
      <charset val="134"/>
    </font>
    <font>
      <sz val="11"/>
      <color theme="1"/>
      <name val="Calibri"/>
      <charset val="134"/>
    </font>
    <font>
      <sz val="11"/>
      <color rgb="FF0000FF"/>
      <name val="Calibri"/>
      <charset val="134"/>
    </font>
    <font>
      <sz val="11"/>
      <color rgb="FF800080"/>
      <name val="Calibri"/>
      <charset val="134"/>
    </font>
    <font>
      <sz val="11"/>
      <color rgb="FFFF0000"/>
      <name val="Calibri"/>
      <charset val="134"/>
    </font>
    <font>
      <b/>
      <sz val="18"/>
      <color theme="3"/>
      <name val="Calibri"/>
      <charset val="134"/>
    </font>
    <font>
      <i/>
      <sz val="11"/>
      <color rgb="FF7F7F7F"/>
      <name val="Calibri"/>
      <charset val="134"/>
    </font>
    <font>
      <b/>
      <sz val="15"/>
      <color theme="3"/>
      <name val="Calibri"/>
      <charset val="134"/>
    </font>
    <font>
      <b/>
      <sz val="13"/>
      <color theme="3"/>
      <name val="Calibri"/>
      <charset val="134"/>
    </font>
    <font>
      <b/>
      <sz val="11"/>
      <color theme="3"/>
      <name val="Calibri"/>
      <charset val="134"/>
    </font>
    <font>
      <sz val="11"/>
      <color rgb="FF3F3F76"/>
      <name val="Calibri"/>
      <charset val="134"/>
    </font>
    <font>
      <b/>
      <sz val="11"/>
      <color rgb="FF3F3F3F"/>
      <name val="Calibri"/>
      <charset val="134"/>
    </font>
    <font>
      <b/>
      <sz val="11"/>
      <color rgb="FFFA7D00"/>
      <name val="Calibri"/>
      <charset val="134"/>
    </font>
    <font>
      <b/>
      <sz val="11"/>
      <color rgb="FFFFFFFF"/>
      <name val="Calibri"/>
      <charset val="134"/>
    </font>
    <font>
      <sz val="11"/>
      <color rgb="FFFA7D00"/>
      <name val="Calibri"/>
      <charset val="134"/>
    </font>
    <font>
      <b/>
      <sz val="11"/>
      <color theme="1"/>
      <name val="Calibri"/>
      <charset val="134"/>
    </font>
    <font>
      <sz val="11"/>
      <color rgb="FF006100"/>
      <name val="Calibri"/>
      <charset val="134"/>
    </font>
    <font>
      <sz val="11"/>
      <color rgb="FF9C0006"/>
      <name val="Calibri"/>
      <charset val="134"/>
    </font>
    <font>
      <sz val="11"/>
      <color rgb="FF9C6500"/>
      <name val="Calibri"/>
      <charset val="134"/>
    </font>
    <font>
      <sz val="11"/>
      <color theme="0"/>
      <name val="Calibri"/>
      <charset val="134"/>
    </font>
    <font>
      <sz val="6"/>
      <name val="Microsoft YaHei"/>
      <charset val="134"/>
    </font>
  </fonts>
  <fills count="43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1F4E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theme="3" tint="0.2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1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3" borderId="7" applyNumberFormat="0" applyAlignment="0" applyProtection="0">
      <alignment vertical="center"/>
    </xf>
    <xf numFmtId="0" fontId="15" fillId="14" borderId="8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1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0" fillId="0" borderId="0"/>
  </cellStyleXfs>
  <cellXfs count="44">
    <xf numFmtId="0" fontId="0" fillId="0" borderId="0" xfId="49"/>
    <xf numFmtId="0" fontId="1" fillId="2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/>
    <xf numFmtId="0" fontId="2" fillId="0" borderId="0" xfId="49" applyNumberFormat="1" applyFont="1" applyFill="1" applyBorder="1" applyAlignment="1">
      <alignment vertical="center" wrapText="1"/>
    </xf>
    <xf numFmtId="0" fontId="3" fillId="3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4" fillId="4" borderId="0" xfId="49" applyNumberFormat="1" applyFont="1" applyFill="1" applyBorder="1" applyAlignment="1">
      <alignment horizontal="left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wrapText="1"/>
    </xf>
    <xf numFmtId="0" fontId="4" fillId="4" borderId="1" xfId="49" applyNumberFormat="1" applyFont="1" applyFill="1" applyBorder="1" applyAlignment="1">
      <alignment horizontal="center" vertical="center" wrapText="1"/>
    </xf>
    <xf numFmtId="0" fontId="2" fillId="5" borderId="1" xfId="49" applyNumberFormat="1" applyFont="1" applyFill="1" applyBorder="1" applyAlignment="1">
      <alignment horizontal="center" vertical="center" wrapText="1"/>
    </xf>
    <xf numFmtId="176" fontId="2" fillId="5" borderId="1" xfId="49" applyNumberFormat="1" applyFont="1" applyFill="1" applyBorder="1" applyAlignment="1">
      <alignment horizontal="center" vertical="center" wrapText="1"/>
    </xf>
    <xf numFmtId="0" fontId="4" fillId="6" borderId="0" xfId="49" applyNumberFormat="1" applyFont="1" applyFill="1" applyBorder="1" applyAlignment="1">
      <alignment horizontal="center" vertical="center" wrapText="1"/>
    </xf>
    <xf numFmtId="0" fontId="2" fillId="5" borderId="1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left" vertical="center" wrapText="1"/>
    </xf>
    <xf numFmtId="0" fontId="3" fillId="3" borderId="1" xfId="49" applyNumberFormat="1" applyFont="1" applyFill="1" applyBorder="1" applyAlignment="1">
      <alignment horizontal="left" vertical="center" wrapText="1"/>
    </xf>
    <xf numFmtId="2" fontId="2" fillId="0" borderId="1" xfId="49" applyNumberFormat="1" applyFont="1" applyFill="1" applyBorder="1" applyAlignment="1">
      <alignment horizontal="center" vertical="center" wrapText="1"/>
    </xf>
    <xf numFmtId="0" fontId="2" fillId="7" borderId="1" xfId="49" applyNumberFormat="1" applyFont="1" applyFill="1" applyBorder="1" applyAlignment="1">
      <alignment horizontal="center" vertical="center" wrapText="1"/>
    </xf>
    <xf numFmtId="0" fontId="4" fillId="2" borderId="0" xfId="49" applyNumberFormat="1" applyFont="1" applyFill="1" applyBorder="1" applyAlignment="1">
      <alignment horizontal="center" vertical="center" wrapText="1"/>
    </xf>
    <xf numFmtId="0" fontId="4" fillId="4" borderId="0" xfId="49" applyNumberFormat="1" applyFont="1" applyFill="1" applyBorder="1" applyAlignment="1">
      <alignment horizontal="center" vertical="center" wrapText="1"/>
    </xf>
    <xf numFmtId="0" fontId="2" fillId="8" borderId="1" xfId="49" applyNumberFormat="1" applyFont="1" applyFill="1" applyBorder="1" applyAlignment="1">
      <alignment horizontal="center" vertical="center" wrapText="1"/>
    </xf>
    <xf numFmtId="177" fontId="2" fillId="0" borderId="1" xfId="49" applyNumberFormat="1" applyFont="1" applyFill="1" applyBorder="1" applyAlignment="1">
      <alignment horizontal="center" vertical="center" wrapText="1"/>
    </xf>
    <xf numFmtId="0" fontId="0" fillId="0" borderId="0" xfId="49" applyFill="1"/>
    <xf numFmtId="0" fontId="2" fillId="8" borderId="1" xfId="49" applyNumberFormat="1" applyFont="1" applyFill="1" applyBorder="1" applyAlignment="1">
      <alignment vertical="center" wrapText="1"/>
    </xf>
    <xf numFmtId="0" fontId="2" fillId="9" borderId="1" xfId="49" applyNumberFormat="1" applyFont="1" applyFill="1" applyBorder="1" applyAlignment="1">
      <alignment horizontal="center" vertical="center" wrapText="1"/>
    </xf>
    <xf numFmtId="177" fontId="2" fillId="9" borderId="1" xfId="49" applyNumberFormat="1" applyFont="1" applyFill="1" applyBorder="1" applyAlignment="1">
      <alignment horizontal="center" vertical="center" wrapText="1"/>
    </xf>
    <xf numFmtId="178" fontId="2" fillId="5" borderId="1" xfId="49" applyNumberFormat="1" applyFont="1" applyFill="1" applyBorder="1" applyAlignment="1">
      <alignment horizontal="center" vertical="center" wrapText="1"/>
    </xf>
    <xf numFmtId="0" fontId="0" fillId="0" borderId="0" xfId="49" applyAlignment="1">
      <alignment horizontal="center" vertical="center"/>
    </xf>
    <xf numFmtId="0" fontId="4" fillId="2" borderId="0" xfId="49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vertical="center"/>
    </xf>
    <xf numFmtId="0" fontId="2" fillId="0" borderId="0" xfId="49" applyNumberFormat="1" applyFont="1" applyFill="1" applyBorder="1" applyAlignment="1">
      <alignment horizontal="center" vertical="center"/>
    </xf>
    <xf numFmtId="0" fontId="4" fillId="4" borderId="1" xfId="49" applyNumberFormat="1" applyFont="1" applyFill="1" applyBorder="1" applyAlignment="1">
      <alignment horizontal="center" vertical="center"/>
    </xf>
    <xf numFmtId="0" fontId="2" fillId="0" borderId="0" xfId="49" applyNumberFormat="1" applyFont="1" applyFill="1" applyBorder="1" applyAlignment="1">
      <alignment horizontal="center" vertical="center" wrapText="1"/>
    </xf>
    <xf numFmtId="0" fontId="0" fillId="0" borderId="0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0" fontId="2" fillId="5" borderId="1" xfId="49" applyNumberFormat="1" applyFont="1" applyFill="1" applyBorder="1" applyAlignment="1">
      <alignment horizontal="center" vertical="center"/>
    </xf>
    <xf numFmtId="178" fontId="2" fillId="5" borderId="1" xfId="49" applyNumberFormat="1" applyFont="1" applyFill="1" applyBorder="1" applyAlignment="1">
      <alignment horizontal="center" vertical="center"/>
    </xf>
    <xf numFmtId="0" fontId="1" fillId="10" borderId="0" xfId="49" applyNumberFormat="1" applyFont="1" applyFill="1" applyAlignment="1">
      <alignment horizontal="center" vertical="center" wrapText="1"/>
    </xf>
    <xf numFmtId="0" fontId="1" fillId="0" borderId="0" xfId="49" applyNumberFormat="1" applyFont="1" applyFill="1" applyBorder="1" applyAlignment="1">
      <alignment vertical="center" wrapText="1"/>
    </xf>
    <xf numFmtId="0" fontId="3" fillId="11" borderId="0" xfId="49" applyNumberFormat="1" applyFont="1" applyFill="1" applyBorder="1" applyAlignment="1">
      <alignment horizontal="center" vertical="center" wrapText="1"/>
    </xf>
    <xf numFmtId="0" fontId="3" fillId="11" borderId="0" xfId="49" applyNumberFormat="1" applyFont="1" applyFill="1" applyBorder="1" applyAlignment="1">
      <alignment vertical="center" wrapText="1"/>
    </xf>
    <xf numFmtId="0" fontId="3" fillId="0" borderId="0" xfId="49" applyNumberFormat="1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2">
    <dxf>
      <font>
        <b val="1"/>
        <color rgb="FF9C0006"/>
      </font>
      <fill>
        <patternFill patternType="solid">
          <bgColor rgb="FFF4CCCC"/>
        </patternFill>
      </fill>
    </dxf>
    <dxf>
      <font>
        <b val="1"/>
        <color rgb="FF9C0006"/>
      </font>
      <fill>
        <patternFill patternType="solid">
          <bgColor rgb="FFF4CCCC"/>
        </patternFill>
      </fill>
    </dxf>
    <dxf>
      <font>
        <b val="1"/>
        <color rgb="FF274E13"/>
      </font>
      <fill>
        <patternFill patternType="solid">
          <bgColor rgb="FFD9EAD3"/>
        </patternFill>
      </fill>
    </dxf>
    <dxf>
      <font>
        <b val="1"/>
        <color rgb="FF006100"/>
      </font>
      <fill>
        <patternFill patternType="solid">
          <bgColor rgb="FFD9EAD3"/>
        </patternFill>
      </fill>
    </dxf>
    <dxf>
      <font>
        <b val="1"/>
        <color rgb="FF9C6500"/>
      </font>
      <fill>
        <patternFill patternType="solid">
          <bgColor rgb="FFFCE4D6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  <tableStyle name="PivotStylePreset2_Accent1" table="0" count="10" xr9:uid="{267968C8-6FFD-4C36-ACC1-9EA1FD1885CA}">
      <tableStyleElement type="headerRow" dxfId="21"/>
      <tableStyleElement type="totalRow" dxfId="20"/>
      <tableStyleElement type="firstRowStripe" dxfId="19"/>
      <tableStyleElement type="firstColumnStripe" dxfId="18"/>
      <tableStyleElement type="firstSubtotalRow" dxfId="17"/>
      <tableStyleElement type="secondSubtotalRow" dxfId="16"/>
      <tableStyleElement type="firstRowSubheading" dxfId="15"/>
      <tableStyleElement type="secondRowSubheading" dxfId="14"/>
      <tableStyleElement type="pageFieldLabels" dxfId="13"/>
      <tableStyleElement type="pageFieldValues" dxfId="1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CraneCapacityTable" displayName="CraneCapacityTable" ref="A3:H200">
  <tableColumns count="8">
    <tableColumn id="1" name="吊车型号"/>
    <tableColumn id="2" name="工况/配重"/>
    <tableColumn id="3" name="支腿状态"/>
    <tableColumn id="4" name="主臂长度m"/>
    <tableColumn id="5" name="作业半径m"/>
    <tableColumn id="6" name="额定起重量t"/>
    <tableColumn id="7" name="数据来源"/>
    <tableColumn id="8" name="备注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4"/>
  <sheetViews>
    <sheetView tabSelected="1" workbookViewId="0">
      <selection activeCell="C9" sqref="C9"/>
    </sheetView>
  </sheetViews>
  <sheetFormatPr defaultColWidth="9" defaultRowHeight="14.4"/>
  <cols>
    <col min="1" max="1" width="19.5555555555556" customWidth="1"/>
    <col min="2" max="2" width="111" customWidth="1"/>
    <col min="3" max="3" width="18" customWidth="1"/>
    <col min="4" max="4" width="24" customWidth="1"/>
    <col min="5" max="5" width="16" customWidth="1"/>
    <col min="6" max="6" width="10" customWidth="1"/>
    <col min="7" max="7" width="22" customWidth="1"/>
    <col min="8" max="8" width="18" customWidth="1"/>
    <col min="9" max="9" width="28" customWidth="1"/>
    <col min="10" max="10" width="20" customWidth="1"/>
  </cols>
  <sheetData>
    <row r="1" s="24" customFormat="1" ht="28" customHeight="1" spans="1:10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</row>
    <row r="2" ht="15" spans="1:10">
      <c r="A2" s="3"/>
      <c r="B2" s="3"/>
      <c r="C2" s="3"/>
      <c r="D2" s="3"/>
      <c r="E2" s="3"/>
      <c r="F2" s="3"/>
      <c r="G2" s="3"/>
      <c r="H2" s="3"/>
      <c r="I2" s="31"/>
      <c r="J2" s="31"/>
    </row>
    <row r="3" ht="40" customHeight="1" spans="1:10">
      <c r="A3" s="4" t="s">
        <v>1</v>
      </c>
      <c r="B3" s="8" t="s">
        <v>2</v>
      </c>
      <c r="C3" s="3"/>
      <c r="D3" s="3"/>
      <c r="E3" s="3"/>
      <c r="F3" s="3"/>
      <c r="G3" s="3"/>
      <c r="H3" s="3"/>
      <c r="I3" s="31"/>
      <c r="J3" s="31"/>
    </row>
    <row r="4" ht="40" customHeight="1" spans="1:10">
      <c r="A4" s="4" t="s">
        <v>3</v>
      </c>
      <c r="B4" s="8" t="s">
        <v>4</v>
      </c>
      <c r="C4" s="3"/>
      <c r="D4" s="3"/>
      <c r="E4" s="3"/>
      <c r="F4" s="3"/>
      <c r="G4" s="3"/>
      <c r="H4" s="3"/>
      <c r="I4" s="31"/>
      <c r="J4" s="31"/>
    </row>
    <row r="5" ht="40" customHeight="1" spans="1:10">
      <c r="A5" s="4" t="s">
        <v>5</v>
      </c>
      <c r="B5" s="8" t="s">
        <v>6</v>
      </c>
      <c r="C5" s="3"/>
      <c r="D5" s="3"/>
      <c r="E5" s="3"/>
      <c r="F5" s="3"/>
      <c r="G5" s="3"/>
      <c r="H5" s="3"/>
      <c r="I5" s="31"/>
      <c r="J5" s="31"/>
    </row>
    <row r="6" ht="40" customHeight="1" spans="1:10">
      <c r="A6" s="4" t="s">
        <v>7</v>
      </c>
      <c r="B6" s="8" t="s">
        <v>8</v>
      </c>
      <c r="C6" s="3"/>
      <c r="D6" s="3"/>
      <c r="E6" s="3"/>
      <c r="F6" s="3"/>
      <c r="G6" s="3"/>
      <c r="H6" s="3"/>
      <c r="I6" s="31"/>
      <c r="J6" s="31"/>
    </row>
    <row r="7" ht="40" customHeight="1" spans="1:10">
      <c r="A7" s="4" t="s">
        <v>9</v>
      </c>
      <c r="B7" s="8" t="s">
        <v>10</v>
      </c>
      <c r="C7" s="3"/>
      <c r="D7" s="3"/>
      <c r="E7" s="3"/>
      <c r="F7" s="3"/>
      <c r="G7" s="3"/>
      <c r="H7" s="3"/>
      <c r="I7" s="31"/>
      <c r="J7" s="31"/>
    </row>
    <row r="8" ht="40" customHeight="1" spans="1:10">
      <c r="A8" s="4" t="s">
        <v>11</v>
      </c>
      <c r="B8" s="8" t="s">
        <v>12</v>
      </c>
      <c r="C8" s="3"/>
      <c r="D8" s="3"/>
      <c r="E8" s="3"/>
      <c r="F8" s="3"/>
      <c r="G8" s="3"/>
      <c r="H8" s="3"/>
      <c r="I8" s="31"/>
      <c r="J8" s="31"/>
    </row>
    <row r="9" ht="40" customHeight="1" spans="1:10">
      <c r="A9" s="4" t="s">
        <v>13</v>
      </c>
      <c r="B9" s="8" t="s">
        <v>14</v>
      </c>
      <c r="C9" s="3"/>
      <c r="D9" s="3"/>
      <c r="E9" s="3"/>
      <c r="F9" s="3"/>
      <c r="G9" s="3"/>
      <c r="H9" s="3"/>
      <c r="I9" s="31"/>
      <c r="J9" s="31"/>
    </row>
    <row r="10" s="24" customFormat="1" ht="51" customHeight="1" spans="1:10">
      <c r="A10" s="41" t="s">
        <v>15</v>
      </c>
      <c r="B10" s="42" t="s">
        <v>16</v>
      </c>
      <c r="C10" s="43"/>
      <c r="D10" s="43"/>
      <c r="E10" s="43"/>
      <c r="F10" s="43"/>
      <c r="G10" s="43"/>
      <c r="H10" s="43"/>
      <c r="I10" s="43"/>
      <c r="J10" s="43"/>
    </row>
    <row r="11" ht="15" spans="1:10">
      <c r="A11" s="3"/>
      <c r="B11" s="3"/>
      <c r="C11" s="3"/>
      <c r="D11" s="3"/>
      <c r="E11" s="3"/>
      <c r="F11" s="3"/>
      <c r="G11" s="3"/>
      <c r="H11" s="3"/>
      <c r="I11" s="31"/>
      <c r="J11" s="31"/>
    </row>
    <row r="12" ht="15" spans="1:10">
      <c r="A12" s="3"/>
      <c r="B12" s="3"/>
      <c r="C12" s="3"/>
      <c r="D12" s="3"/>
      <c r="E12" s="3"/>
      <c r="F12" s="3"/>
      <c r="G12" s="3"/>
      <c r="H12" s="3"/>
      <c r="I12" s="31"/>
      <c r="J12" s="31"/>
    </row>
    <row r="13" ht="15" spans="1:10">
      <c r="A13" s="3"/>
      <c r="B13" s="3"/>
      <c r="C13" s="3"/>
      <c r="D13" s="3"/>
      <c r="E13" s="3"/>
      <c r="F13" s="3"/>
      <c r="G13" s="3"/>
      <c r="H13" s="3"/>
      <c r="I13" s="31"/>
      <c r="J13" s="31"/>
    </row>
    <row r="14" ht="15" spans="1:10">
      <c r="A14" s="3"/>
      <c r="B14" s="3"/>
      <c r="C14" s="3"/>
      <c r="D14" s="3"/>
      <c r="E14" s="3"/>
      <c r="F14" s="3"/>
      <c r="G14" s="3"/>
      <c r="H14" s="3"/>
      <c r="I14" s="31"/>
      <c r="J14" s="31"/>
    </row>
    <row r="15" ht="15" spans="1:10">
      <c r="A15" s="3"/>
      <c r="B15" s="3"/>
      <c r="C15" s="3"/>
      <c r="D15" s="3"/>
      <c r="E15" s="3"/>
      <c r="F15" s="3"/>
      <c r="G15" s="3"/>
      <c r="H15" s="3"/>
      <c r="I15" s="31"/>
      <c r="J15" s="31"/>
    </row>
    <row r="16" ht="15" spans="1:10">
      <c r="A16" s="3"/>
      <c r="B16" s="3"/>
      <c r="C16" s="3"/>
      <c r="D16" s="3"/>
      <c r="E16" s="3"/>
      <c r="F16" s="3"/>
      <c r="G16" s="3"/>
      <c r="H16" s="3"/>
      <c r="I16" s="31"/>
      <c r="J16" s="31"/>
    </row>
    <row r="17" ht="15" spans="1:10">
      <c r="A17" s="3"/>
      <c r="B17" s="3"/>
      <c r="C17" s="3"/>
      <c r="D17" s="3"/>
      <c r="E17" s="3"/>
      <c r="F17" s="3"/>
      <c r="G17" s="3"/>
      <c r="H17" s="3"/>
      <c r="I17" s="31"/>
      <c r="J17" s="31"/>
    </row>
    <row r="18" ht="15" spans="1:10">
      <c r="A18" s="3"/>
      <c r="B18" s="3"/>
      <c r="C18" s="3"/>
      <c r="D18" s="3"/>
      <c r="E18" s="3"/>
      <c r="F18" s="3"/>
      <c r="G18" s="3"/>
      <c r="H18" s="3"/>
      <c r="I18" s="31"/>
      <c r="J18" s="31"/>
    </row>
    <row r="19" ht="15" spans="1:10">
      <c r="A19" s="3"/>
      <c r="B19" s="3"/>
      <c r="C19" s="3"/>
      <c r="D19" s="3"/>
      <c r="E19" s="3"/>
      <c r="F19" s="3"/>
      <c r="G19" s="3"/>
      <c r="H19" s="3"/>
      <c r="I19" s="31"/>
      <c r="J19" s="31"/>
    </row>
    <row r="20" ht="15" spans="1:10">
      <c r="A20" s="3"/>
      <c r="B20" s="3"/>
      <c r="C20" s="3"/>
      <c r="D20" s="3"/>
      <c r="E20" s="3"/>
      <c r="F20" s="3"/>
      <c r="G20" s="3"/>
      <c r="H20" s="3"/>
      <c r="I20" s="31"/>
      <c r="J20" s="31"/>
    </row>
    <row r="21" ht="15" spans="1:10">
      <c r="A21" s="3"/>
      <c r="B21" s="3"/>
      <c r="C21" s="3"/>
      <c r="D21" s="3"/>
      <c r="E21" s="3"/>
      <c r="F21" s="3"/>
      <c r="G21" s="3"/>
      <c r="H21" s="3"/>
      <c r="I21" s="31"/>
      <c r="J21" s="31"/>
    </row>
    <row r="22" ht="15" spans="1:10">
      <c r="A22" s="3"/>
      <c r="B22" s="3"/>
      <c r="C22" s="3"/>
      <c r="D22" s="3"/>
      <c r="E22" s="3"/>
      <c r="F22" s="3"/>
      <c r="G22" s="3"/>
      <c r="H22" s="3"/>
      <c r="I22" s="31"/>
      <c r="J22" s="31"/>
    </row>
    <row r="23" ht="15" spans="1:10">
      <c r="A23" s="3"/>
      <c r="B23" s="3"/>
      <c r="C23" s="3"/>
      <c r="D23" s="3"/>
      <c r="E23" s="3"/>
      <c r="F23" s="3"/>
      <c r="G23" s="3"/>
      <c r="H23" s="3"/>
      <c r="I23" s="31"/>
      <c r="J23" s="31"/>
    </row>
    <row r="24" ht="15" spans="1:10">
      <c r="A24" s="3"/>
      <c r="B24" s="3"/>
      <c r="C24" s="3"/>
      <c r="D24" s="3"/>
      <c r="E24" s="3"/>
      <c r="F24" s="3"/>
      <c r="G24" s="3"/>
      <c r="H24" s="3"/>
      <c r="I24" s="31"/>
      <c r="J24" s="31"/>
    </row>
    <row r="25" ht="15" spans="1:10">
      <c r="A25" s="3"/>
      <c r="B25" s="3"/>
      <c r="C25" s="3"/>
      <c r="D25" s="3"/>
      <c r="E25" s="3"/>
      <c r="F25" s="3"/>
      <c r="G25" s="3"/>
      <c r="H25" s="3"/>
      <c r="I25" s="31"/>
      <c r="J25" s="31"/>
    </row>
    <row r="26" ht="15" spans="1:10">
      <c r="A26" s="3"/>
      <c r="B26" s="3"/>
      <c r="C26" s="3"/>
      <c r="D26" s="3"/>
      <c r="E26" s="3"/>
      <c r="F26" s="3"/>
      <c r="G26" s="3"/>
      <c r="H26" s="3"/>
      <c r="I26" s="31"/>
      <c r="J26" s="31"/>
    </row>
    <row r="27" ht="15" spans="1:10">
      <c r="A27" s="3"/>
      <c r="B27" s="3"/>
      <c r="C27" s="3"/>
      <c r="D27" s="3"/>
      <c r="E27" s="3"/>
      <c r="F27" s="3"/>
      <c r="G27" s="3"/>
      <c r="H27" s="3"/>
      <c r="I27" s="31"/>
      <c r="J27" s="31"/>
    </row>
    <row r="28" ht="15" spans="1:10">
      <c r="A28" s="3"/>
      <c r="B28" s="3"/>
      <c r="C28" s="3"/>
      <c r="D28" s="3"/>
      <c r="E28" s="3"/>
      <c r="F28" s="3"/>
      <c r="G28" s="3"/>
      <c r="H28" s="3"/>
      <c r="I28" s="31"/>
      <c r="J28" s="31"/>
    </row>
    <row r="29" ht="15" spans="1:10">
      <c r="A29" s="3"/>
      <c r="B29" s="3"/>
      <c r="C29" s="3"/>
      <c r="D29" s="3"/>
      <c r="E29" s="3"/>
      <c r="F29" s="3"/>
      <c r="G29" s="3"/>
      <c r="H29" s="3"/>
      <c r="I29" s="31"/>
      <c r="J29" s="31"/>
    </row>
    <row r="30" ht="15" spans="1:10">
      <c r="A30" s="3"/>
      <c r="B30" s="3"/>
      <c r="C30" s="3"/>
      <c r="D30" s="3"/>
      <c r="E30" s="3"/>
      <c r="F30" s="3"/>
      <c r="G30" s="3"/>
      <c r="H30" s="3"/>
      <c r="I30" s="31"/>
      <c r="J30" s="31"/>
    </row>
    <row r="31" ht="15" spans="1:10">
      <c r="A31" s="3"/>
      <c r="B31" s="3"/>
      <c r="C31" s="3"/>
      <c r="D31" s="3"/>
      <c r="E31" s="3"/>
      <c r="F31" s="3"/>
      <c r="G31" s="3"/>
      <c r="H31" s="3"/>
      <c r="I31" s="31"/>
      <c r="J31" s="31"/>
    </row>
    <row r="32" ht="15" spans="1:10">
      <c r="A32" s="3"/>
      <c r="B32" s="3"/>
      <c r="C32" s="3"/>
      <c r="D32" s="3"/>
      <c r="E32" s="3"/>
      <c r="F32" s="3"/>
      <c r="G32" s="3"/>
      <c r="H32" s="3"/>
      <c r="I32" s="31"/>
      <c r="J32" s="31"/>
    </row>
    <row r="33" ht="15" spans="1:10">
      <c r="A33" s="3"/>
      <c r="B33" s="3"/>
      <c r="C33" s="3"/>
      <c r="D33" s="3"/>
      <c r="E33" s="3"/>
      <c r="F33" s="3"/>
      <c r="G33" s="3"/>
      <c r="H33" s="3"/>
      <c r="I33" s="31"/>
      <c r="J33" s="31"/>
    </row>
    <row r="34" ht="15" spans="1:10">
      <c r="A34" s="3"/>
      <c r="B34" s="3"/>
      <c r="C34" s="3"/>
      <c r="D34" s="3"/>
      <c r="E34" s="3"/>
      <c r="F34" s="3"/>
      <c r="G34" s="3"/>
      <c r="H34" s="3"/>
      <c r="I34" s="31"/>
      <c r="J34" s="31"/>
    </row>
    <row r="35" ht="15" spans="1:10">
      <c r="A35" s="3"/>
      <c r="B35" s="3"/>
      <c r="C35" s="3"/>
      <c r="D35" s="3"/>
      <c r="E35" s="3"/>
      <c r="F35" s="3"/>
      <c r="G35" s="3"/>
      <c r="H35" s="3"/>
      <c r="I35" s="31"/>
      <c r="J35" s="31"/>
    </row>
    <row r="36" ht="15" spans="1:10">
      <c r="A36" s="3"/>
      <c r="B36" s="3"/>
      <c r="C36" s="3"/>
      <c r="D36" s="3"/>
      <c r="E36" s="3"/>
      <c r="F36" s="3"/>
      <c r="G36" s="3"/>
      <c r="H36" s="3"/>
      <c r="I36" s="31"/>
      <c r="J36" s="31"/>
    </row>
    <row r="37" ht="15" spans="1:10">
      <c r="A37" s="3"/>
      <c r="B37" s="3"/>
      <c r="C37" s="3"/>
      <c r="D37" s="3"/>
      <c r="E37" s="3"/>
      <c r="F37" s="3"/>
      <c r="G37" s="3"/>
      <c r="H37" s="3"/>
      <c r="I37" s="31"/>
      <c r="J37" s="31"/>
    </row>
    <row r="38" ht="15" spans="1:10">
      <c r="A38" s="3"/>
      <c r="B38" s="3"/>
      <c r="C38" s="3"/>
      <c r="D38" s="3"/>
      <c r="E38" s="3"/>
      <c r="F38" s="3"/>
      <c r="G38" s="3"/>
      <c r="H38" s="3"/>
      <c r="I38" s="31"/>
      <c r="J38" s="31"/>
    </row>
    <row r="39" ht="15" spans="1:10">
      <c r="A39" s="3"/>
      <c r="B39" s="3"/>
      <c r="C39" s="3"/>
      <c r="D39" s="3"/>
      <c r="E39" s="3"/>
      <c r="F39" s="3"/>
      <c r="G39" s="3"/>
      <c r="H39" s="3"/>
      <c r="I39" s="31"/>
      <c r="J39" s="31"/>
    </row>
    <row r="40" ht="15" spans="1:10">
      <c r="A40" s="3"/>
      <c r="B40" s="3"/>
      <c r="C40" s="3"/>
      <c r="D40" s="3"/>
      <c r="E40" s="3"/>
      <c r="F40" s="3"/>
      <c r="G40" s="3"/>
      <c r="H40" s="3"/>
      <c r="I40" s="31"/>
      <c r="J40" s="31"/>
    </row>
    <row r="41" ht="15" spans="1:10">
      <c r="A41" s="3"/>
      <c r="B41" s="3"/>
      <c r="C41" s="3"/>
      <c r="D41" s="3"/>
      <c r="E41" s="3"/>
      <c r="F41" s="3"/>
      <c r="G41" s="3"/>
      <c r="H41" s="3"/>
      <c r="I41" s="31"/>
      <c r="J41" s="31"/>
    </row>
    <row r="42" ht="15" spans="1:10">
      <c r="A42" s="3"/>
      <c r="B42" s="3"/>
      <c r="C42" s="3"/>
      <c r="D42" s="3"/>
      <c r="E42" s="3"/>
      <c r="F42" s="3"/>
      <c r="G42" s="3"/>
      <c r="H42" s="3"/>
      <c r="I42" s="31"/>
      <c r="J42" s="31"/>
    </row>
    <row r="43" ht="15" spans="1:10">
      <c r="A43" s="3"/>
      <c r="B43" s="3"/>
      <c r="C43" s="3"/>
      <c r="D43" s="3"/>
      <c r="E43" s="3"/>
      <c r="F43" s="3"/>
      <c r="G43" s="3"/>
      <c r="H43" s="3"/>
      <c r="I43" s="31"/>
      <c r="J43" s="31"/>
    </row>
    <row r="44" ht="15" spans="1:10">
      <c r="A44" s="3"/>
      <c r="B44" s="3"/>
      <c r="C44" s="3"/>
      <c r="D44" s="3"/>
      <c r="E44" s="3"/>
      <c r="F44" s="3"/>
      <c r="G44" s="3"/>
      <c r="H44" s="3"/>
      <c r="I44" s="31"/>
      <c r="J44" s="31"/>
    </row>
    <row r="45" ht="15" spans="1:10">
      <c r="A45" s="31"/>
      <c r="B45" s="31"/>
      <c r="C45" s="31"/>
      <c r="D45" s="31"/>
      <c r="E45" s="31"/>
      <c r="F45" s="31"/>
      <c r="G45" s="31"/>
      <c r="H45" s="31"/>
      <c r="I45" s="31"/>
      <c r="J45" s="31"/>
    </row>
    <row r="46" ht="15" spans="1:10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ht="15" spans="1:10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ht="15" spans="1:10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ht="15" spans="1:10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ht="15" spans="1:10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ht="15" spans="1:10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ht="15" spans="1:10">
      <c r="A52" s="31"/>
      <c r="B52" s="31"/>
      <c r="C52" s="31"/>
      <c r="D52" s="31"/>
      <c r="E52" s="31"/>
      <c r="F52" s="31"/>
      <c r="G52" s="31"/>
      <c r="H52" s="31"/>
      <c r="I52" s="31"/>
      <c r="J52" s="31"/>
    </row>
    <row r="53" ht="15" spans="1:10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ht="15" spans="1:10">
      <c r="A54" s="31"/>
      <c r="B54" s="31"/>
      <c r="C54" s="31"/>
      <c r="D54" s="31"/>
      <c r="E54" s="31"/>
      <c r="F54" s="31"/>
      <c r="G54" s="31"/>
      <c r="H54" s="31"/>
      <c r="I54" s="31"/>
      <c r="J54" s="31"/>
    </row>
    <row r="55" ht="15" spans="1:10">
      <c r="A55" s="31"/>
      <c r="B55" s="31"/>
      <c r="C55" s="31"/>
      <c r="D55" s="31"/>
      <c r="E55" s="31"/>
      <c r="F55" s="31"/>
      <c r="G55" s="31"/>
      <c r="H55" s="31"/>
      <c r="I55" s="31"/>
      <c r="J55" s="31"/>
    </row>
    <row r="56" ht="15" spans="1:10">
      <c r="A56" s="31"/>
      <c r="B56" s="31"/>
      <c r="C56" s="31"/>
      <c r="D56" s="31"/>
      <c r="E56" s="31"/>
      <c r="F56" s="31"/>
      <c r="G56" s="31"/>
      <c r="H56" s="31"/>
      <c r="I56" s="31"/>
      <c r="J56" s="31"/>
    </row>
    <row r="57" ht="15" spans="1:10">
      <c r="A57" s="31"/>
      <c r="B57" s="31"/>
      <c r="C57" s="31"/>
      <c r="D57" s="31"/>
      <c r="E57" s="31"/>
      <c r="F57" s="31"/>
      <c r="G57" s="31"/>
      <c r="H57" s="31"/>
      <c r="I57" s="31"/>
      <c r="J57" s="31"/>
    </row>
    <row r="58" ht="15" spans="1:10">
      <c r="A58" s="31"/>
      <c r="B58" s="31"/>
      <c r="C58" s="31"/>
      <c r="D58" s="31"/>
      <c r="E58" s="31"/>
      <c r="F58" s="31"/>
      <c r="G58" s="31"/>
      <c r="H58" s="31"/>
      <c r="I58" s="31"/>
      <c r="J58" s="31"/>
    </row>
    <row r="59" ht="15" spans="1:10">
      <c r="A59" s="31"/>
      <c r="B59" s="31"/>
      <c r="C59" s="31"/>
      <c r="D59" s="31"/>
      <c r="E59" s="31"/>
      <c r="F59" s="31"/>
      <c r="G59" s="31"/>
      <c r="H59" s="31"/>
      <c r="I59" s="31"/>
      <c r="J59" s="31"/>
    </row>
    <row r="60" ht="15" spans="1:10">
      <c r="A60" s="31"/>
      <c r="B60" s="31"/>
      <c r="C60" s="31"/>
      <c r="D60" s="31"/>
      <c r="E60" s="31"/>
      <c r="F60" s="31"/>
      <c r="G60" s="31"/>
      <c r="H60" s="31"/>
      <c r="I60" s="31"/>
      <c r="J60" s="31"/>
    </row>
    <row r="61" ht="15" spans="1:10">
      <c r="A61" s="31"/>
      <c r="B61" s="31"/>
      <c r="C61" s="31"/>
      <c r="D61" s="31"/>
      <c r="E61" s="31"/>
      <c r="F61" s="31"/>
      <c r="G61" s="31"/>
      <c r="H61" s="31"/>
      <c r="I61" s="31"/>
      <c r="J61" s="31"/>
    </row>
    <row r="62" ht="15" spans="1:10">
      <c r="A62" s="31"/>
      <c r="B62" s="31"/>
      <c r="C62" s="31"/>
      <c r="D62" s="31"/>
      <c r="E62" s="31"/>
      <c r="F62" s="31"/>
      <c r="G62" s="31"/>
      <c r="H62" s="31"/>
      <c r="I62" s="31"/>
      <c r="J62" s="31"/>
    </row>
    <row r="63" ht="15" spans="1:10">
      <c r="A63" s="31"/>
      <c r="B63" s="31"/>
      <c r="C63" s="31"/>
      <c r="D63" s="31"/>
      <c r="E63" s="31"/>
      <c r="F63" s="31"/>
      <c r="G63" s="31"/>
      <c r="H63" s="31"/>
      <c r="I63" s="31"/>
      <c r="J63" s="31"/>
    </row>
    <row r="64" ht="15" spans="1:10">
      <c r="A64" s="31"/>
      <c r="B64" s="31"/>
      <c r="C64" s="31"/>
      <c r="D64" s="31"/>
      <c r="E64" s="31"/>
      <c r="F64" s="31"/>
      <c r="G64" s="31"/>
      <c r="H64" s="31"/>
      <c r="I64" s="31"/>
      <c r="J64" s="31"/>
    </row>
    <row r="65" ht="15" spans="1:10">
      <c r="A65" s="31"/>
      <c r="B65" s="31"/>
      <c r="C65" s="31"/>
      <c r="D65" s="31"/>
      <c r="E65" s="31"/>
      <c r="F65" s="31"/>
      <c r="G65" s="31"/>
      <c r="H65" s="31"/>
      <c r="I65" s="31"/>
      <c r="J65" s="31"/>
    </row>
    <row r="66" ht="15" spans="1:10">
      <c r="A66" s="31"/>
      <c r="B66" s="31"/>
      <c r="C66" s="31"/>
      <c r="D66" s="31"/>
      <c r="E66" s="31"/>
      <c r="F66" s="31"/>
      <c r="G66" s="31"/>
      <c r="H66" s="31"/>
      <c r="I66" s="31"/>
      <c r="J66" s="31"/>
    </row>
    <row r="67" ht="15" spans="1:10">
      <c r="A67" s="31"/>
      <c r="B67" s="31"/>
      <c r="C67" s="31"/>
      <c r="D67" s="31"/>
      <c r="E67" s="31"/>
      <c r="F67" s="31"/>
      <c r="G67" s="31"/>
      <c r="H67" s="31"/>
      <c r="I67" s="31"/>
      <c r="J67" s="31"/>
    </row>
    <row r="68" ht="15" spans="1:10">
      <c r="A68" s="31"/>
      <c r="B68" s="31"/>
      <c r="C68" s="31"/>
      <c r="D68" s="31"/>
      <c r="E68" s="31"/>
      <c r="F68" s="31"/>
      <c r="G68" s="31"/>
      <c r="H68" s="31"/>
      <c r="I68" s="31"/>
      <c r="J68" s="31"/>
    </row>
    <row r="69" ht="15" spans="1:10">
      <c r="A69" s="31"/>
      <c r="B69" s="31"/>
      <c r="C69" s="31"/>
      <c r="D69" s="31"/>
      <c r="E69" s="31"/>
      <c r="F69" s="31"/>
      <c r="G69" s="31"/>
      <c r="H69" s="31"/>
      <c r="I69" s="31"/>
      <c r="J69" s="31"/>
    </row>
    <row r="70" ht="15" spans="1:10">
      <c r="A70" s="31"/>
      <c r="B70" s="31"/>
      <c r="C70" s="31"/>
      <c r="D70" s="31"/>
      <c r="E70" s="31"/>
      <c r="F70" s="31"/>
      <c r="G70" s="31"/>
      <c r="H70" s="31"/>
      <c r="I70" s="31"/>
      <c r="J70" s="31"/>
    </row>
    <row r="71" ht="15" spans="1:10">
      <c r="A71" s="31"/>
      <c r="B71" s="31"/>
      <c r="C71" s="31"/>
      <c r="D71" s="31"/>
      <c r="E71" s="31"/>
      <c r="F71" s="31"/>
      <c r="G71" s="31"/>
      <c r="H71" s="31"/>
      <c r="I71" s="31"/>
      <c r="J71" s="31"/>
    </row>
    <row r="72" ht="15" spans="1:10">
      <c r="A72" s="31"/>
      <c r="B72" s="31"/>
      <c r="C72" s="31"/>
      <c r="D72" s="31"/>
      <c r="E72" s="31"/>
      <c r="F72" s="31"/>
      <c r="G72" s="31"/>
      <c r="H72" s="31"/>
      <c r="I72" s="31"/>
      <c r="J72" s="31"/>
    </row>
    <row r="73" ht="15" spans="1:10">
      <c r="A73" s="31"/>
      <c r="B73" s="31"/>
      <c r="C73" s="31"/>
      <c r="D73" s="31"/>
      <c r="E73" s="31"/>
      <c r="F73" s="31"/>
      <c r="G73" s="31"/>
      <c r="H73" s="31"/>
      <c r="I73" s="31"/>
      <c r="J73" s="31"/>
    </row>
    <row r="74" ht="15" spans="1:10">
      <c r="A74" s="31"/>
      <c r="B74" s="31"/>
      <c r="C74" s="31"/>
      <c r="D74" s="31"/>
      <c r="E74" s="31"/>
      <c r="F74" s="31"/>
      <c r="G74" s="31"/>
      <c r="H74" s="31"/>
      <c r="I74" s="31"/>
      <c r="J74" s="31"/>
    </row>
  </sheetData>
  <mergeCells count="1">
    <mergeCell ref="A1:B1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workbookViewId="0">
      <selection activeCell="A1" sqref="A1:I1"/>
    </sheetView>
  </sheetViews>
  <sheetFormatPr defaultColWidth="9" defaultRowHeight="14.4"/>
  <cols>
    <col min="1" max="1" width="14" customWidth="1"/>
    <col min="2" max="2" width="31.1111111111111" customWidth="1"/>
    <col min="3" max="3" width="18" customWidth="1"/>
    <col min="4" max="4" width="24" customWidth="1"/>
    <col min="5" max="5" width="16" customWidth="1"/>
    <col min="6" max="6" width="10" customWidth="1"/>
    <col min="7" max="7" width="22" customWidth="1"/>
    <col min="8" max="8" width="18" customWidth="1"/>
    <col min="9" max="9" width="28" customWidth="1"/>
    <col min="10" max="10" width="20" customWidth="1"/>
  </cols>
  <sheetData>
    <row r="1" ht="28" customHeight="1" spans="1:10">
      <c r="A1" s="1" t="s">
        <v>252</v>
      </c>
      <c r="B1" s="1"/>
      <c r="C1" s="1"/>
      <c r="D1" s="1"/>
      <c r="E1" s="1"/>
      <c r="F1" s="1"/>
      <c r="G1" s="1"/>
      <c r="H1" s="1"/>
      <c r="I1" s="20"/>
      <c r="J1" s="3"/>
    </row>
    <row r="2" ht="1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15.6" spans="1:10">
      <c r="A3" s="21" t="s">
        <v>125</v>
      </c>
      <c r="B3" s="21" t="s">
        <v>126</v>
      </c>
      <c r="C3" s="21" t="s">
        <v>127</v>
      </c>
      <c r="D3" s="21" t="s">
        <v>128</v>
      </c>
      <c r="E3" s="21" t="s">
        <v>129</v>
      </c>
      <c r="F3" s="21" t="s">
        <v>21</v>
      </c>
      <c r="G3" s="21" t="s">
        <v>130</v>
      </c>
      <c r="H3" s="21" t="s">
        <v>131</v>
      </c>
      <c r="I3" s="21" t="s">
        <v>22</v>
      </c>
      <c r="J3" s="3"/>
    </row>
    <row r="4" ht="30" customHeight="1" spans="1:10">
      <c r="A4" s="5">
        <v>1</v>
      </c>
      <c r="B4" s="5" t="s">
        <v>253</v>
      </c>
      <c r="C4" s="5" t="s">
        <v>254</v>
      </c>
      <c r="D4" s="5" t="s">
        <v>255</v>
      </c>
      <c r="E4" s="5">
        <f>输入与总览!H9*输入与总览!E6+风荷载!E6/9.8</f>
        <v>6254.711625</v>
      </c>
      <c r="F4" s="5" t="s">
        <v>162</v>
      </c>
      <c r="G4" s="5" t="s">
        <v>26</v>
      </c>
      <c r="H4" s="5" t="s">
        <v>163</v>
      </c>
      <c r="I4" s="5"/>
      <c r="J4" s="3"/>
    </row>
    <row r="5" ht="30" customHeight="1" spans="1:10">
      <c r="A5" s="5">
        <v>2</v>
      </c>
      <c r="B5" s="5" t="s">
        <v>256</v>
      </c>
      <c r="C5" s="5" t="s">
        <v>165</v>
      </c>
      <c r="D5" s="5" t="s">
        <v>257</v>
      </c>
      <c r="E5" s="5">
        <f>输入与总览!H11*输入与总览!B11/2</f>
        <v>7631.25</v>
      </c>
      <c r="F5" s="5" t="s">
        <v>162</v>
      </c>
      <c r="G5" s="5" t="s">
        <v>26</v>
      </c>
      <c r="H5" s="5" t="s">
        <v>163</v>
      </c>
      <c r="I5" s="5"/>
      <c r="J5" s="3"/>
    </row>
    <row r="6" ht="30" customHeight="1" spans="1:10">
      <c r="A6" s="5">
        <v>3</v>
      </c>
      <c r="B6" s="5" t="s">
        <v>258</v>
      </c>
      <c r="C6" s="5" t="s">
        <v>259</v>
      </c>
      <c r="D6" s="5" t="s">
        <v>260</v>
      </c>
      <c r="E6" s="5">
        <f>IFERROR(E5/E4,"需复核")</f>
        <v>1.22008023031757</v>
      </c>
      <c r="F6" s="5" t="s">
        <v>26</v>
      </c>
      <c r="G6" s="5" t="s">
        <v>261</v>
      </c>
      <c r="H6" s="5" t="str">
        <f>IF(ISNUMBER(E6),IF(E6&gt;=参数库!C7,"满足","不满足"),"需复核")</f>
        <v>不满足</v>
      </c>
      <c r="I6" s="5"/>
      <c r="J6" s="3"/>
    </row>
    <row r="7" ht="30" customHeight="1" spans="1:10">
      <c r="A7" s="5">
        <v>4</v>
      </c>
      <c r="B7" s="5" t="s">
        <v>262</v>
      </c>
      <c r="C7" s="5" t="s">
        <v>263</v>
      </c>
      <c r="D7" s="5" t="s">
        <v>264</v>
      </c>
      <c r="E7" s="5">
        <f>E6</f>
        <v>1.22008023031757</v>
      </c>
      <c r="F7" s="5" t="s">
        <v>26</v>
      </c>
      <c r="G7" s="5" t="s">
        <v>150</v>
      </c>
      <c r="H7" s="5" t="str">
        <f>H6</f>
        <v>不满足</v>
      </c>
      <c r="I7" s="5"/>
      <c r="J7" s="3"/>
    </row>
    <row r="8" ht="15" customHeight="1" spans="1:10">
      <c r="A8" s="5"/>
      <c r="B8" s="5"/>
      <c r="C8" s="5"/>
      <c r="D8" s="5"/>
      <c r="E8" s="5"/>
      <c r="F8" s="5"/>
      <c r="G8" s="5"/>
      <c r="H8" s="5"/>
      <c r="I8" s="5"/>
      <c r="J8" s="3"/>
    </row>
    <row r="9" ht="25" customHeight="1" spans="1:10">
      <c r="A9" s="22" t="s">
        <v>152</v>
      </c>
      <c r="B9" s="22" t="s">
        <v>259</v>
      </c>
      <c r="C9" s="22"/>
      <c r="D9" s="22"/>
      <c r="E9" s="22"/>
      <c r="F9" s="22"/>
      <c r="G9" s="22"/>
      <c r="H9" s="22"/>
      <c r="I9" s="22"/>
      <c r="J9" s="3"/>
    </row>
    <row r="10" ht="45" spans="1:10">
      <c r="A10" s="22" t="s">
        <v>250</v>
      </c>
      <c r="B10" s="22" t="s">
        <v>265</v>
      </c>
      <c r="C10" s="22"/>
      <c r="D10" s="22"/>
      <c r="E10" s="22"/>
      <c r="F10" s="22"/>
      <c r="G10" s="22"/>
      <c r="H10" s="22"/>
      <c r="I10" s="22"/>
      <c r="J10" s="3"/>
    </row>
    <row r="11" ht="15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ht="15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ht="15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15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15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ht="1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5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15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15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5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15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15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ht="1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15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5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15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ht="15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ht="15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5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ht="15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ht="15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ht="1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ht="15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ht="15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ht="15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ht="15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ht="15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ht="15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ht="15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ht="15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ht="15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ht="1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ht="15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ht="15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ht="15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ht="15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ht="15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ht="15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ht="15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ht="15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ht="15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ht="1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ht="15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ht="15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ht="15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ht="15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ht="15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ht="15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ht="15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ht="15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ht="15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ht="1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ht="15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ht="15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ht="15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ht="15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ht="15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ht="15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ht="15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ht="15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ht="15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ht="1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ht="15" spans="1:10">
      <c r="A76" s="3"/>
      <c r="B76" s="3"/>
      <c r="C76" s="3"/>
      <c r="D76" s="3"/>
      <c r="E76" s="3"/>
      <c r="F76" s="3"/>
      <c r="G76" s="3"/>
      <c r="H76" s="3"/>
      <c r="I76" s="3"/>
      <c r="J76" s="3"/>
    </row>
  </sheetData>
  <mergeCells count="1">
    <mergeCell ref="A1:I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workbookViewId="0">
      <selection activeCell="A1" sqref="A1:H1"/>
    </sheetView>
  </sheetViews>
  <sheetFormatPr defaultColWidth="9" defaultRowHeight="14.4"/>
  <cols>
    <col min="1" max="1" width="21.7777777777778" customWidth="1"/>
    <col min="2" max="2" width="25.7777777777778" customWidth="1"/>
    <col min="3" max="3" width="20.7777777777778" customWidth="1"/>
    <col min="4" max="4" width="24.7777777777778" customWidth="1"/>
    <col min="5" max="5" width="16" customWidth="1"/>
    <col min="6" max="6" width="19.6666666666667" customWidth="1"/>
    <col min="7" max="7" width="22" customWidth="1"/>
    <col min="8" max="8" width="34.4444444444444" customWidth="1"/>
    <col min="9" max="9" width="28" customWidth="1"/>
    <col min="10" max="10" width="20" customWidth="1"/>
  </cols>
  <sheetData>
    <row r="1" ht="28" customHeight="1" spans="1:10">
      <c r="A1" s="1" t="s">
        <v>266</v>
      </c>
      <c r="B1" s="1"/>
      <c r="C1" s="1"/>
      <c r="D1" s="1"/>
      <c r="E1" s="1"/>
      <c r="F1" s="1"/>
      <c r="G1" s="1"/>
      <c r="H1" s="1"/>
      <c r="I1" s="3"/>
      <c r="J1" s="3"/>
    </row>
    <row r="2" ht="1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15.6" spans="1:10">
      <c r="A3" s="4" t="s">
        <v>267</v>
      </c>
      <c r="B3" s="4"/>
      <c r="C3" s="4"/>
      <c r="D3" s="4"/>
      <c r="E3" s="4"/>
      <c r="F3" s="4"/>
      <c r="G3" s="4"/>
      <c r="H3" s="4"/>
      <c r="I3" s="3"/>
      <c r="J3" s="3"/>
    </row>
    <row r="4" ht="15" spans="1:10">
      <c r="A4" s="5" t="s">
        <v>80</v>
      </c>
      <c r="B4" s="5" t="str">
        <f>输入与总览!B3</f>
        <v>示例工程（请替换为项目名称）</v>
      </c>
      <c r="C4" s="5" t="s">
        <v>86</v>
      </c>
      <c r="D4" s="5" t="str">
        <f>输入与总览!B4</f>
        <v>示例吊装部件（请替换）</v>
      </c>
      <c r="E4" s="5" t="s">
        <v>67</v>
      </c>
      <c r="F4" s="5" t="str">
        <f>输入与总览!B5</f>
        <v>示例吊车型号（请替换，不得直接用于正式计算）</v>
      </c>
      <c r="G4" s="5" t="s">
        <v>82</v>
      </c>
      <c r="H4" s="5" t="str">
        <f>输入与总览!E3</f>
        <v>LIFT-CALC-PUBLIC-V1.0</v>
      </c>
      <c r="I4" s="3"/>
      <c r="J4" s="3"/>
    </row>
    <row r="5" ht="15" spans="1:10">
      <c r="A5" s="5" t="s">
        <v>70</v>
      </c>
      <c r="B5" s="5">
        <f>输入与总览!B6</f>
        <v>174</v>
      </c>
      <c r="C5" s="5" t="s">
        <v>71</v>
      </c>
      <c r="D5" s="5">
        <f>输入与总览!E6</f>
        <v>30</v>
      </c>
      <c r="E5" s="5" t="s">
        <v>72</v>
      </c>
      <c r="F5" s="5">
        <f>输入与总览!H6</f>
        <v>253</v>
      </c>
      <c r="G5" s="5" t="s">
        <v>268</v>
      </c>
      <c r="H5" s="5" t="str">
        <f>输入与总览!E12</f>
        <v>示例依据：请填写设计建议、地勘报告或现场检测报告编号</v>
      </c>
      <c r="I5" s="3"/>
      <c r="J5" s="3"/>
    </row>
    <row r="6" ht="15.6" spans="1:10">
      <c r="A6" s="11" t="s">
        <v>269</v>
      </c>
      <c r="B6" s="11"/>
      <c r="C6" s="11"/>
      <c r="D6" s="11"/>
      <c r="E6" s="11"/>
      <c r="F6" s="11"/>
      <c r="G6" s="11"/>
      <c r="H6" s="11"/>
      <c r="I6" s="3"/>
      <c r="J6" s="3"/>
    </row>
    <row r="7" ht="30" customHeight="1" spans="1:10">
      <c r="A7" s="5" t="s">
        <v>270</v>
      </c>
      <c r="B7" s="18" t="s">
        <v>271</v>
      </c>
      <c r="C7" s="5" t="s">
        <v>21</v>
      </c>
      <c r="D7" s="5" t="s">
        <v>272</v>
      </c>
      <c r="E7" s="5" t="s">
        <v>131</v>
      </c>
      <c r="F7" s="5" t="s">
        <v>273</v>
      </c>
      <c r="G7" s="5" t="s">
        <v>274</v>
      </c>
      <c r="H7" s="5" t="s">
        <v>22</v>
      </c>
      <c r="I7" s="3"/>
      <c r="J7" s="3"/>
    </row>
    <row r="8" ht="30" customHeight="1" spans="1:10">
      <c r="A8" s="5" t="s">
        <v>275</v>
      </c>
      <c r="B8" s="18">
        <f>起重量校核!E6</f>
        <v>0.819739130434783</v>
      </c>
      <c r="C8" s="5" t="s">
        <v>26</v>
      </c>
      <c r="D8" s="5" t="s">
        <v>276</v>
      </c>
      <c r="E8" s="5" t="str">
        <f>起重量校核!H6</f>
        <v>满足</v>
      </c>
      <c r="F8" s="5" t="s">
        <v>277</v>
      </c>
      <c r="G8" s="5" t="s">
        <v>278</v>
      </c>
      <c r="H8" s="5"/>
      <c r="I8" s="3"/>
      <c r="J8" s="3"/>
    </row>
    <row r="9" ht="30" customHeight="1" spans="1:10">
      <c r="A9" s="5" t="s">
        <v>279</v>
      </c>
      <c r="B9" s="18">
        <f>支腿地基!E8</f>
        <v>298.38008008008</v>
      </c>
      <c r="C9" s="5" t="s">
        <v>56</v>
      </c>
      <c r="D9" s="5" t="s">
        <v>280</v>
      </c>
      <c r="E9" s="5" t="str">
        <f>支腿地基!H8</f>
        <v>满足</v>
      </c>
      <c r="F9" s="5" t="s">
        <v>281</v>
      </c>
      <c r="G9" s="5" t="s">
        <v>282</v>
      </c>
      <c r="H9" s="5"/>
      <c r="I9" s="3"/>
      <c r="J9" s="3"/>
    </row>
    <row r="10" ht="30" customHeight="1" spans="1:10">
      <c r="A10" s="5" t="s">
        <v>283</v>
      </c>
      <c r="B10" s="18">
        <f>吊索具!E6</f>
        <v>0.735802916969059</v>
      </c>
      <c r="C10" s="5" t="s">
        <v>26</v>
      </c>
      <c r="D10" s="5" t="s">
        <v>202</v>
      </c>
      <c r="E10" s="5" t="str">
        <f>吊索具!H6</f>
        <v>满足</v>
      </c>
      <c r="F10" s="5" t="s">
        <v>284</v>
      </c>
      <c r="G10" s="5" t="s">
        <v>285</v>
      </c>
      <c r="H10" s="5"/>
      <c r="I10" s="3"/>
      <c r="J10" s="3"/>
    </row>
    <row r="11" ht="30" customHeight="1" spans="1:10">
      <c r="A11" s="5" t="s">
        <v>226</v>
      </c>
      <c r="B11" s="18">
        <f>风荷载!E7</f>
        <v>6</v>
      </c>
      <c r="C11" s="5" t="s">
        <v>63</v>
      </c>
      <c r="D11" s="5" t="s">
        <v>286</v>
      </c>
      <c r="E11" s="5" t="str">
        <f>风荷载!H7</f>
        <v>满足</v>
      </c>
      <c r="F11" s="5" t="s">
        <v>287</v>
      </c>
      <c r="G11" s="5" t="s">
        <v>288</v>
      </c>
      <c r="H11" s="5"/>
      <c r="I11" s="3"/>
      <c r="J11" s="3"/>
    </row>
    <row r="12" ht="30" customHeight="1" spans="1:10">
      <c r="A12" s="5" t="s">
        <v>289</v>
      </c>
      <c r="B12" s="18" t="str">
        <f>IF(输入与总览!E16&gt;0,双机抬吊!E6,"单机不适用")</f>
        <v>单机不适用</v>
      </c>
      <c r="C12" s="5" t="s">
        <v>26</v>
      </c>
      <c r="D12" s="5">
        <f>1</f>
        <v>1</v>
      </c>
      <c r="E12" s="5" t="str">
        <f>IF(输入与总览!E16&gt;0,双机抬吊!H6,"不适用")</f>
        <v>不适用</v>
      </c>
      <c r="F12" s="5" t="s">
        <v>290</v>
      </c>
      <c r="G12" s="5" t="s">
        <v>291</v>
      </c>
      <c r="H12" s="5"/>
      <c r="I12" s="3"/>
      <c r="J12" s="3"/>
    </row>
    <row r="13" ht="30" customHeight="1" spans="1:10">
      <c r="A13" s="5" t="s">
        <v>292</v>
      </c>
      <c r="B13" s="5">
        <f>抗倾覆!E6</f>
        <v>1.22008023031757</v>
      </c>
      <c r="C13" s="5" t="s">
        <v>26</v>
      </c>
      <c r="D13" s="5" t="s">
        <v>261</v>
      </c>
      <c r="E13" s="19" t="str">
        <f>抗倾覆!H6</f>
        <v>不满足</v>
      </c>
      <c r="F13" s="5" t="s">
        <v>293</v>
      </c>
      <c r="G13" s="5" t="s">
        <v>294</v>
      </c>
      <c r="H13" s="19" t="s">
        <v>295</v>
      </c>
      <c r="I13" s="3"/>
      <c r="J13" s="3"/>
    </row>
    <row r="14" ht="15" spans="1:10">
      <c r="A14" s="5" t="s">
        <v>296</v>
      </c>
      <c r="B14" s="5" t="str">
        <f>IF(强制校验与风险分级!G13="不通过","存在不通过项或强制资料缺失，禁止按当前参数实施吊装。",IF(强制校验与风险分级!G13="条件通过","无不通过项但存在预警，须落实附加措施并经复核后实施。","各项主要验算满足当前控制条件，可进入专项方案审批流程。"))</f>
        <v>存在不通过项或强制资料缺失，禁止按当前参数实施吊装。</v>
      </c>
      <c r="C14" s="5"/>
      <c r="D14" s="5"/>
      <c r="E14" s="5"/>
      <c r="F14" s="5"/>
      <c r="G14" s="5"/>
      <c r="H14" s="5"/>
      <c r="I14" s="3"/>
      <c r="J14" s="3"/>
    </row>
    <row r="15" ht="75" spans="1:10">
      <c r="A15" s="5" t="s">
        <v>297</v>
      </c>
      <c r="B15" s="5" t="s">
        <v>298</v>
      </c>
      <c r="C15" s="5"/>
      <c r="D15" s="5"/>
      <c r="E15" s="5"/>
      <c r="F15" s="5"/>
      <c r="G15" s="5"/>
      <c r="H15" s="5"/>
      <c r="I15" s="3"/>
      <c r="J15" s="3"/>
    </row>
    <row r="16" ht="15" spans="1:10">
      <c r="A16" s="3" t="s">
        <v>299</v>
      </c>
      <c r="B16" s="3"/>
      <c r="C16" s="3" t="s">
        <v>300</v>
      </c>
      <c r="D16" s="3"/>
      <c r="E16" s="3" t="s">
        <v>301</v>
      </c>
      <c r="F16" s="3"/>
      <c r="G16" s="3" t="s">
        <v>302</v>
      </c>
      <c r="H16" s="3"/>
      <c r="I16" s="3"/>
      <c r="J16" s="3"/>
    </row>
    <row r="17" ht="1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5.6" spans="1:10">
      <c r="A18" s="6" t="s">
        <v>303</v>
      </c>
      <c r="B18" s="6"/>
      <c r="C18" s="6"/>
      <c r="D18" s="6"/>
      <c r="E18" s="6"/>
      <c r="F18" s="6"/>
      <c r="G18" s="6"/>
      <c r="H18" s="6"/>
      <c r="I18" s="3"/>
      <c r="J18" s="3"/>
    </row>
    <row r="19" ht="15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15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5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15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15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ht="1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15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5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15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ht="15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ht="15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5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ht="15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ht="15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ht="1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ht="15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ht="15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ht="15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ht="15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ht="15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ht="15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ht="15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ht="15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ht="15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ht="1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ht="15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ht="15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ht="15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ht="15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ht="15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ht="15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ht="15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ht="15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ht="15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ht="1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ht="15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ht="15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ht="15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ht="15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ht="15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ht="15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ht="15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ht="15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ht="15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ht="1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ht="15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ht="15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ht="15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ht="15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ht="15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ht="15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ht="15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ht="15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ht="15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ht="1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ht="15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ht="15" spans="1:10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ht="15" spans="1:10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ht="15" spans="1:10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ht="15" spans="1:10">
      <c r="A80" s="3"/>
      <c r="B80" s="3"/>
      <c r="C80" s="3"/>
      <c r="D80" s="3"/>
      <c r="E80" s="3"/>
      <c r="F80" s="3"/>
      <c r="G80" s="3"/>
      <c r="H80" s="3"/>
      <c r="I80" s="3"/>
      <c r="J80" s="3"/>
    </row>
  </sheetData>
  <mergeCells count="2">
    <mergeCell ref="A1:H1"/>
    <mergeCell ref="A18:H18"/>
  </mergeCells>
  <conditionalFormatting sqref="E7:E12">
    <cfRule type="expression" dxfId="1" priority="1">
      <formula>E7="不满足"</formula>
    </cfRule>
    <cfRule type="expression" dxfId="2" priority="2">
      <formula>E7="满足"</formula>
    </cfRule>
  </conditionalFormatting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workbookViewId="0">
      <selection activeCell="A1" sqref="A1:H1"/>
    </sheetView>
  </sheetViews>
  <sheetFormatPr defaultColWidth="9" defaultRowHeight="14.4"/>
  <cols>
    <col min="1" max="1" width="16" customWidth="1"/>
    <col min="2" max="2" width="28.7777777777778" customWidth="1"/>
    <col min="3" max="3" width="8.77777777777778" customWidth="1"/>
    <col min="4" max="4" width="16" customWidth="1"/>
    <col min="5" max="5" width="28.7777777777778" customWidth="1"/>
    <col min="6" max="6" width="8.77777777777778" customWidth="1"/>
    <col min="7" max="7" width="16" customWidth="1"/>
    <col min="8" max="8" width="28.7777777777778" customWidth="1"/>
  </cols>
  <sheetData>
    <row r="1" ht="20" customHeight="1" spans="1:9">
      <c r="A1" s="14" t="s">
        <v>304</v>
      </c>
      <c r="B1" s="14"/>
      <c r="C1" s="14"/>
      <c r="D1" s="14"/>
      <c r="E1" s="14"/>
      <c r="F1" s="14"/>
      <c r="G1" s="14"/>
      <c r="H1" s="14"/>
      <c r="I1" s="2"/>
    </row>
    <row r="2" ht="20" customHeight="1" spans="1:9">
      <c r="A2" s="11" t="s">
        <v>305</v>
      </c>
      <c r="B2" s="11"/>
      <c r="C2" s="11"/>
      <c r="D2" s="11"/>
      <c r="E2" s="11"/>
      <c r="F2" s="11"/>
      <c r="G2" s="11"/>
      <c r="H2" s="11"/>
      <c r="I2" s="2"/>
    </row>
    <row r="3" ht="15" spans="1:9">
      <c r="A3" s="5"/>
      <c r="B3" s="5"/>
      <c r="C3" s="5"/>
      <c r="D3" s="5"/>
      <c r="E3" s="5"/>
      <c r="F3" s="5"/>
      <c r="G3" s="5"/>
      <c r="H3" s="5"/>
      <c r="I3" s="2"/>
    </row>
    <row r="4" ht="15.6" spans="1:9">
      <c r="A4" s="4" t="s">
        <v>306</v>
      </c>
      <c r="B4" s="12" t="str">
        <f>输入与总览!B3</f>
        <v>示例工程（请替换为项目名称）</v>
      </c>
      <c r="C4" s="5"/>
      <c r="D4" s="4" t="s">
        <v>82</v>
      </c>
      <c r="E4" s="12" t="str">
        <f>输入与总览!E3</f>
        <v>LIFT-CALC-PUBLIC-V1.0</v>
      </c>
      <c r="F4" s="5"/>
      <c r="G4" s="4" t="s">
        <v>84</v>
      </c>
      <c r="H4" s="13" t="str">
        <f>输入与总览!H3</f>
        <v>填写日期</v>
      </c>
      <c r="I4" s="2"/>
    </row>
    <row r="5" ht="20" customHeight="1" spans="1:9">
      <c r="A5" s="4" t="s">
        <v>86</v>
      </c>
      <c r="B5" s="12" t="str">
        <f>输入与总览!B4</f>
        <v>示例吊装部件（请替换）</v>
      </c>
      <c r="C5" s="5"/>
      <c r="D5" s="4" t="s">
        <v>88</v>
      </c>
      <c r="E5" s="12" t="str">
        <f>输入与总览!E4</f>
        <v>履带吊/汽车吊/全地面起重机（请按实际选择）</v>
      </c>
      <c r="F5" s="5"/>
      <c r="G5" s="4" t="s">
        <v>90</v>
      </c>
      <c r="H5" s="12"/>
      <c r="I5" s="2"/>
    </row>
    <row r="6" ht="15.6" spans="1:9">
      <c r="A6" s="4" t="s">
        <v>67</v>
      </c>
      <c r="B6" s="12" t="str">
        <f>输入与总览!B5</f>
        <v>示例吊车型号（请替换，不得直接用于正式计算）</v>
      </c>
      <c r="C6" s="5"/>
      <c r="D6" s="4" t="s">
        <v>68</v>
      </c>
      <c r="E6" s="12" t="str">
        <f>输入与总览!E5</f>
        <v>示例工况/配重（请按厂家性能表替换）</v>
      </c>
      <c r="F6" s="5"/>
      <c r="G6" s="4" t="s">
        <v>93</v>
      </c>
      <c r="H6" s="12" t="str">
        <f>输入与总览!H5</f>
        <v>履带</v>
      </c>
      <c r="I6" s="2"/>
    </row>
    <row r="7" ht="20" customHeight="1" spans="1:9">
      <c r="A7" s="4" t="s">
        <v>307</v>
      </c>
      <c r="B7" s="12">
        <f>输入与总览!B6</f>
        <v>174</v>
      </c>
      <c r="C7" s="5" t="s">
        <v>308</v>
      </c>
      <c r="D7" s="4" t="s">
        <v>309</v>
      </c>
      <c r="E7" s="12">
        <f>输入与总览!E6</f>
        <v>30</v>
      </c>
      <c r="F7" s="5" t="s">
        <v>308</v>
      </c>
      <c r="G7" s="4" t="s">
        <v>310</v>
      </c>
      <c r="H7" s="12">
        <f>输入与总览!H6</f>
        <v>253</v>
      </c>
      <c r="I7" s="2"/>
    </row>
    <row r="8" ht="20" customHeight="1" spans="1:9">
      <c r="A8" s="4" t="s">
        <v>311</v>
      </c>
      <c r="B8" s="12">
        <f>输入与总览!H9</f>
        <v>207.394</v>
      </c>
      <c r="C8" s="5" t="s">
        <v>135</v>
      </c>
      <c r="D8" s="4" t="s">
        <v>101</v>
      </c>
      <c r="E8" s="12">
        <f>输入与总览!B10</f>
        <v>0.819739130434783</v>
      </c>
      <c r="F8" s="5" t="s">
        <v>26</v>
      </c>
      <c r="G8" s="4" t="s">
        <v>103</v>
      </c>
      <c r="H8" s="12" t="str">
        <f>输入与总览!H10</f>
        <v>满足</v>
      </c>
      <c r="I8" s="2"/>
    </row>
    <row r="9" ht="15.6" spans="1:9">
      <c r="A9" s="4" t="s">
        <v>312</v>
      </c>
      <c r="B9" s="12">
        <f>输入与总览!B12</f>
        <v>400</v>
      </c>
      <c r="C9" s="5" t="s">
        <v>56</v>
      </c>
      <c r="D9" s="4" t="s">
        <v>23</v>
      </c>
      <c r="E9" s="12" t="str">
        <f>输入与总览!E12</f>
        <v>示例依据：请填写设计建议、地勘报告或现场检测报告编号</v>
      </c>
      <c r="F9" s="5"/>
      <c r="G9" s="4" t="s">
        <v>178</v>
      </c>
      <c r="H9" s="12">
        <f>输入与总览!H13</f>
        <v>298.38008008008</v>
      </c>
      <c r="I9" s="2"/>
    </row>
    <row r="10" ht="15.6" spans="1:9">
      <c r="A10" s="11" t="s">
        <v>313</v>
      </c>
      <c r="B10" s="11" t="str">
        <f>正式计算书!B40</f>
        <v>存在不通过项，禁止按当前参数实施吊装；应整改后重新验算。</v>
      </c>
      <c r="C10" s="11" t="s">
        <v>203</v>
      </c>
      <c r="D10" s="11" t="s">
        <v>203</v>
      </c>
      <c r="E10" s="11" t="s">
        <v>203</v>
      </c>
      <c r="F10" s="11" t="s">
        <v>203</v>
      </c>
      <c r="G10" s="11" t="s">
        <v>203</v>
      </c>
      <c r="H10" s="11" t="s">
        <v>203</v>
      </c>
      <c r="I10" s="2"/>
    </row>
    <row r="11" ht="15.6" spans="1:9">
      <c r="A11" s="4"/>
      <c r="B11" s="12"/>
      <c r="C11" s="5"/>
      <c r="D11" s="4"/>
      <c r="E11" s="12"/>
      <c r="F11" s="5"/>
      <c r="G11" s="4"/>
      <c r="H11" s="12"/>
      <c r="I11" s="2"/>
    </row>
    <row r="12" ht="20" customHeight="1" spans="1:9">
      <c r="A12" s="4" t="s">
        <v>299</v>
      </c>
      <c r="B12" s="12"/>
      <c r="C12" s="5"/>
      <c r="D12" s="4" t="s">
        <v>300</v>
      </c>
      <c r="E12" s="12"/>
      <c r="F12" s="5"/>
      <c r="G12" s="4" t="s">
        <v>301</v>
      </c>
      <c r="H12" s="12"/>
      <c r="I12" s="2"/>
    </row>
    <row r="13" ht="20" customHeight="1" spans="1:9">
      <c r="A13" s="4" t="s">
        <v>314</v>
      </c>
      <c r="B13" s="12"/>
      <c r="C13" s="5"/>
      <c r="D13" s="4" t="s">
        <v>314</v>
      </c>
      <c r="E13" s="12"/>
      <c r="F13" s="5"/>
      <c r="G13" s="4" t="s">
        <v>314</v>
      </c>
      <c r="H13" s="12"/>
      <c r="I13" s="2"/>
    </row>
    <row r="14" ht="20" customHeight="1" spans="1:9">
      <c r="A14" s="4" t="s">
        <v>203</v>
      </c>
      <c r="B14" s="12"/>
      <c r="C14" s="5"/>
      <c r="D14" s="4" t="s">
        <v>203</v>
      </c>
      <c r="E14" s="12"/>
      <c r="F14" s="5"/>
      <c r="G14" s="4" t="s">
        <v>203</v>
      </c>
      <c r="H14" s="12"/>
      <c r="I14" s="2"/>
    </row>
    <row r="15" ht="20" customHeight="1" spans="1:9">
      <c r="A15" s="4" t="s">
        <v>315</v>
      </c>
      <c r="B15" s="15" t="s">
        <v>316</v>
      </c>
      <c r="C15" s="16" t="s">
        <v>203</v>
      </c>
      <c r="D15" s="17" t="s">
        <v>203</v>
      </c>
      <c r="E15" s="15" t="s">
        <v>203</v>
      </c>
      <c r="F15" s="16" t="s">
        <v>203</v>
      </c>
      <c r="G15" s="17" t="s">
        <v>203</v>
      </c>
      <c r="H15" s="15" t="s">
        <v>203</v>
      </c>
      <c r="I15" s="2"/>
    </row>
    <row r="16" ht="20" customHeight="1" spans="1:9">
      <c r="A16" s="4" t="s">
        <v>317</v>
      </c>
      <c r="B16" s="15" t="s">
        <v>318</v>
      </c>
      <c r="C16" s="16" t="s">
        <v>203</v>
      </c>
      <c r="D16" s="17" t="s">
        <v>203</v>
      </c>
      <c r="E16" s="15" t="s">
        <v>203</v>
      </c>
      <c r="F16" s="16" t="s">
        <v>203</v>
      </c>
      <c r="G16" s="17" t="s">
        <v>203</v>
      </c>
      <c r="H16" s="15" t="s">
        <v>203</v>
      </c>
      <c r="I16" s="2"/>
    </row>
    <row r="17" ht="15" spans="1:9">
      <c r="A17" s="3"/>
      <c r="B17" s="3"/>
      <c r="C17" s="3"/>
      <c r="D17" s="3"/>
      <c r="E17" s="3"/>
      <c r="F17" s="3"/>
      <c r="G17" s="3"/>
      <c r="H17" s="3"/>
      <c r="I17" s="2"/>
    </row>
    <row r="18" ht="15" spans="1:9">
      <c r="A18" s="3"/>
      <c r="B18" s="3"/>
      <c r="C18" s="3"/>
      <c r="D18" s="3"/>
      <c r="E18" s="3"/>
      <c r="F18" s="3"/>
      <c r="G18" s="3"/>
      <c r="H18" s="3"/>
      <c r="I18" s="2"/>
    </row>
    <row r="19" ht="15" spans="1:9">
      <c r="A19" s="2"/>
      <c r="B19" s="2"/>
      <c r="C19" s="2"/>
      <c r="D19" s="2"/>
      <c r="E19" s="2"/>
      <c r="F19" s="2"/>
      <c r="G19" s="2"/>
      <c r="H19" s="2"/>
      <c r="I19" s="2"/>
    </row>
    <row r="20" ht="15" spans="1:9">
      <c r="A20" s="2"/>
      <c r="B20" s="2"/>
      <c r="C20" s="2"/>
      <c r="D20" s="2"/>
      <c r="E20" s="2"/>
      <c r="F20" s="2"/>
      <c r="G20" s="2"/>
      <c r="H20" s="2"/>
      <c r="I20" s="2"/>
    </row>
    <row r="21" ht="15" spans="1:9">
      <c r="A21" s="2"/>
      <c r="B21" s="2"/>
      <c r="C21" s="2"/>
      <c r="D21" s="2"/>
      <c r="E21" s="2"/>
      <c r="F21" s="2"/>
      <c r="G21" s="2"/>
      <c r="H21" s="2"/>
      <c r="I21" s="2"/>
    </row>
    <row r="22" ht="15" spans="1:9">
      <c r="A22" s="2"/>
      <c r="B22" s="2"/>
      <c r="C22" s="2"/>
      <c r="D22" s="2"/>
      <c r="E22" s="2"/>
      <c r="F22" s="2"/>
      <c r="G22" s="2"/>
      <c r="H22" s="2"/>
      <c r="I22" s="2"/>
    </row>
    <row r="23" ht="15" spans="1:9">
      <c r="A23" s="2"/>
      <c r="B23" s="2"/>
      <c r="C23" s="2"/>
      <c r="D23" s="2"/>
      <c r="E23" s="2"/>
      <c r="F23" s="2"/>
      <c r="G23" s="2"/>
      <c r="H23" s="2"/>
      <c r="I23" s="2"/>
    </row>
    <row r="24" ht="15" spans="1:9">
      <c r="A24" s="2"/>
      <c r="B24" s="2"/>
      <c r="C24" s="2"/>
      <c r="D24" s="2"/>
      <c r="E24" s="2"/>
      <c r="F24" s="2"/>
      <c r="G24" s="2"/>
      <c r="H24" s="2"/>
      <c r="I24" s="2"/>
    </row>
    <row r="25" ht="15" spans="1:9">
      <c r="A25" s="2"/>
      <c r="B25" s="2"/>
      <c r="C25" s="2"/>
      <c r="D25" s="2"/>
      <c r="E25" s="2"/>
      <c r="F25" s="2"/>
      <c r="G25" s="2"/>
      <c r="H25" s="2"/>
      <c r="I25" s="2"/>
    </row>
    <row r="26" ht="15" spans="1:9">
      <c r="A26" s="2"/>
      <c r="B26" s="2"/>
      <c r="C26" s="2"/>
      <c r="D26" s="2"/>
      <c r="E26" s="2"/>
      <c r="F26" s="2"/>
      <c r="G26" s="2"/>
      <c r="H26" s="2"/>
      <c r="I26" s="2"/>
    </row>
    <row r="27" ht="15" spans="1:9">
      <c r="A27" s="2"/>
      <c r="B27" s="2"/>
      <c r="C27" s="2"/>
      <c r="D27" s="2"/>
      <c r="E27" s="2"/>
      <c r="F27" s="2"/>
      <c r="G27" s="2"/>
      <c r="H27" s="2"/>
      <c r="I27" s="2"/>
    </row>
    <row r="28" ht="15" spans="1:9">
      <c r="A28" s="2"/>
      <c r="B28" s="2"/>
      <c r="C28" s="2"/>
      <c r="D28" s="2"/>
      <c r="E28" s="2"/>
      <c r="F28" s="2"/>
      <c r="G28" s="2"/>
      <c r="H28" s="2"/>
      <c r="I28" s="2"/>
    </row>
    <row r="29" ht="15" spans="1:9">
      <c r="A29" s="2"/>
      <c r="B29" s="2"/>
      <c r="C29" s="2"/>
      <c r="D29" s="2"/>
      <c r="E29" s="2"/>
      <c r="F29" s="2"/>
      <c r="G29" s="2"/>
      <c r="H29" s="2"/>
      <c r="I29" s="2"/>
    </row>
    <row r="30" ht="15" spans="1:9">
      <c r="A30" s="2"/>
      <c r="B30" s="2"/>
      <c r="C30" s="2"/>
      <c r="D30" s="2"/>
      <c r="E30" s="2"/>
      <c r="F30" s="2"/>
      <c r="G30" s="2"/>
      <c r="H30" s="2"/>
      <c r="I30" s="2"/>
    </row>
    <row r="31" ht="15" spans="1:9">
      <c r="A31" s="2"/>
      <c r="B31" s="2"/>
      <c r="C31" s="2"/>
      <c r="D31" s="2"/>
      <c r="E31" s="2"/>
      <c r="F31" s="2"/>
      <c r="G31" s="2"/>
      <c r="H31" s="2"/>
      <c r="I31" s="2"/>
    </row>
    <row r="32" ht="15" spans="1:9">
      <c r="A32" s="2"/>
      <c r="B32" s="2"/>
      <c r="C32" s="2"/>
      <c r="D32" s="2"/>
      <c r="E32" s="2"/>
      <c r="F32" s="2"/>
      <c r="G32" s="2"/>
      <c r="H32" s="2"/>
      <c r="I32" s="2"/>
    </row>
    <row r="33" ht="15" spans="1:9">
      <c r="A33" s="2"/>
      <c r="B33" s="2"/>
      <c r="C33" s="2"/>
      <c r="D33" s="2"/>
      <c r="E33" s="2"/>
      <c r="F33" s="2"/>
      <c r="G33" s="2"/>
      <c r="H33" s="2"/>
      <c r="I33" s="2"/>
    </row>
    <row r="34" ht="15" spans="1:9">
      <c r="A34" s="2"/>
      <c r="B34" s="2"/>
      <c r="C34" s="2"/>
      <c r="D34" s="2"/>
      <c r="E34" s="2"/>
      <c r="F34" s="2"/>
      <c r="G34" s="2"/>
      <c r="H34" s="2"/>
      <c r="I34" s="2"/>
    </row>
    <row r="35" ht="15" spans="1:9">
      <c r="A35" s="2"/>
      <c r="B35" s="2"/>
      <c r="C35" s="2"/>
      <c r="D35" s="2"/>
      <c r="E35" s="2"/>
      <c r="F35" s="2"/>
      <c r="G35" s="2"/>
      <c r="H35" s="2"/>
      <c r="I35" s="2"/>
    </row>
    <row r="36" ht="15" spans="1:9">
      <c r="A36" s="2"/>
      <c r="B36" s="2"/>
      <c r="C36" s="2"/>
      <c r="D36" s="2"/>
      <c r="E36" s="2"/>
      <c r="F36" s="2"/>
      <c r="G36" s="2"/>
      <c r="H36" s="2"/>
      <c r="I36" s="2"/>
    </row>
    <row r="37" ht="15" spans="1:9">
      <c r="A37" s="2"/>
      <c r="B37" s="2"/>
      <c r="C37" s="2"/>
      <c r="D37" s="2"/>
      <c r="E37" s="2"/>
      <c r="F37" s="2"/>
      <c r="G37" s="2"/>
      <c r="H37" s="2"/>
      <c r="I37" s="2"/>
    </row>
    <row r="38" ht="15" spans="1:9">
      <c r="A38" s="2"/>
      <c r="B38" s="2"/>
      <c r="C38" s="2"/>
      <c r="D38" s="2"/>
      <c r="E38" s="2"/>
      <c r="F38" s="2"/>
      <c r="G38" s="2"/>
      <c r="H38" s="2"/>
      <c r="I38" s="2"/>
    </row>
    <row r="39" ht="15" spans="1:9">
      <c r="A39" s="2"/>
      <c r="B39" s="2"/>
      <c r="C39" s="2"/>
      <c r="D39" s="2"/>
      <c r="E39" s="2"/>
      <c r="F39" s="2"/>
      <c r="G39" s="2"/>
      <c r="H39" s="2"/>
      <c r="I39" s="2"/>
    </row>
    <row r="40" ht="15" spans="1:9">
      <c r="A40" s="2"/>
      <c r="B40" s="2"/>
      <c r="C40" s="2"/>
      <c r="D40" s="2"/>
      <c r="E40" s="2"/>
      <c r="F40" s="2"/>
      <c r="G40" s="2"/>
      <c r="H40" s="2"/>
      <c r="I40" s="2"/>
    </row>
    <row r="41" ht="15" spans="1:9">
      <c r="A41" s="2"/>
      <c r="B41" s="2"/>
      <c r="C41" s="2"/>
      <c r="D41" s="2"/>
      <c r="E41" s="2"/>
      <c r="F41" s="2"/>
      <c r="G41" s="2"/>
      <c r="H41" s="2"/>
      <c r="I41" s="2"/>
    </row>
    <row r="42" ht="15" spans="1:9">
      <c r="A42" s="2"/>
      <c r="B42" s="2"/>
      <c r="C42" s="2"/>
      <c r="D42" s="2"/>
      <c r="E42" s="2"/>
      <c r="F42" s="2"/>
      <c r="G42" s="2"/>
      <c r="H42" s="2"/>
      <c r="I42" s="2"/>
    </row>
    <row r="43" ht="15" spans="1:9">
      <c r="A43" s="2"/>
      <c r="B43" s="2"/>
      <c r="C43" s="2"/>
      <c r="D43" s="2"/>
      <c r="E43" s="2"/>
      <c r="F43" s="2"/>
      <c r="G43" s="2"/>
      <c r="H43" s="2"/>
      <c r="I43" s="2"/>
    </row>
    <row r="44" ht="15" spans="1:9">
      <c r="A44" s="2"/>
      <c r="B44" s="2"/>
      <c r="C44" s="2"/>
      <c r="D44" s="2"/>
      <c r="E44" s="2"/>
      <c r="F44" s="2"/>
      <c r="G44" s="2"/>
      <c r="H44" s="2"/>
      <c r="I44" s="2"/>
    </row>
    <row r="45" ht="15" spans="1:9">
      <c r="A45" s="2"/>
      <c r="B45" s="2"/>
      <c r="C45" s="2"/>
      <c r="D45" s="2"/>
      <c r="E45" s="2"/>
      <c r="F45" s="2"/>
      <c r="G45" s="2"/>
      <c r="H45" s="2"/>
      <c r="I45" s="2"/>
    </row>
    <row r="46" ht="15" spans="1:9">
      <c r="A46" s="2"/>
      <c r="B46" s="2"/>
      <c r="C46" s="2"/>
      <c r="D46" s="2"/>
      <c r="E46" s="2"/>
      <c r="F46" s="2"/>
      <c r="G46" s="2"/>
      <c r="H46" s="2"/>
      <c r="I46" s="2"/>
    </row>
    <row r="47" ht="15" spans="1:9">
      <c r="A47" s="2"/>
      <c r="B47" s="2"/>
      <c r="C47" s="2"/>
      <c r="D47" s="2"/>
      <c r="E47" s="2"/>
      <c r="F47" s="2"/>
      <c r="G47" s="2"/>
      <c r="H47" s="2"/>
      <c r="I47" s="2"/>
    </row>
    <row r="48" ht="15" spans="1:9">
      <c r="A48" s="2"/>
      <c r="B48" s="2"/>
      <c r="C48" s="2"/>
      <c r="D48" s="2"/>
      <c r="E48" s="2"/>
      <c r="F48" s="2"/>
      <c r="G48" s="2"/>
      <c r="H48" s="2"/>
      <c r="I48" s="2"/>
    </row>
    <row r="49" ht="15" spans="1:9">
      <c r="A49" s="2"/>
      <c r="B49" s="2"/>
      <c r="C49" s="2"/>
      <c r="D49" s="2"/>
      <c r="E49" s="2"/>
      <c r="F49" s="2"/>
      <c r="G49" s="2"/>
      <c r="H49" s="2"/>
      <c r="I49" s="2"/>
    </row>
    <row r="50" ht="15" spans="1:9">
      <c r="A50" s="2"/>
      <c r="B50" s="2"/>
      <c r="C50" s="2"/>
      <c r="D50" s="2"/>
      <c r="E50" s="2"/>
      <c r="F50" s="2"/>
      <c r="G50" s="2"/>
      <c r="H50" s="2"/>
      <c r="I50" s="2"/>
    </row>
    <row r="51" ht="15" spans="1:9">
      <c r="A51" s="2"/>
      <c r="B51" s="2"/>
      <c r="C51" s="2"/>
      <c r="D51" s="2"/>
      <c r="E51" s="2"/>
      <c r="F51" s="2"/>
      <c r="G51" s="2"/>
      <c r="H51" s="2"/>
      <c r="I51" s="2"/>
    </row>
    <row r="52" ht="15" spans="1:9">
      <c r="A52" s="2"/>
      <c r="B52" s="2"/>
      <c r="C52" s="2"/>
      <c r="D52" s="2"/>
      <c r="E52" s="2"/>
      <c r="F52" s="2"/>
      <c r="G52" s="2"/>
      <c r="H52" s="2"/>
      <c r="I52" s="2"/>
    </row>
    <row r="53" ht="15" spans="1:9">
      <c r="A53" s="2"/>
      <c r="B53" s="2"/>
      <c r="C53" s="2"/>
      <c r="D53" s="2"/>
      <c r="E53" s="2"/>
      <c r="F53" s="2"/>
      <c r="G53" s="2"/>
      <c r="H53" s="2"/>
      <c r="I53" s="2"/>
    </row>
    <row r="54" ht="15" spans="1:9">
      <c r="A54" s="2"/>
      <c r="B54" s="2"/>
      <c r="C54" s="2"/>
      <c r="D54" s="2"/>
      <c r="E54" s="2"/>
      <c r="F54" s="2"/>
      <c r="G54" s="2"/>
      <c r="H54" s="2"/>
      <c r="I54" s="2"/>
    </row>
    <row r="55" ht="15" spans="1:9">
      <c r="A55" s="2"/>
      <c r="B55" s="2"/>
      <c r="C55" s="2"/>
      <c r="D55" s="2"/>
      <c r="E55" s="2"/>
      <c r="F55" s="2"/>
      <c r="G55" s="2"/>
      <c r="H55" s="2"/>
      <c r="I55" s="2"/>
    </row>
    <row r="56" ht="15" spans="1:9">
      <c r="A56" s="2"/>
      <c r="B56" s="2"/>
      <c r="C56" s="2"/>
      <c r="D56" s="2"/>
      <c r="E56" s="2"/>
      <c r="F56" s="2"/>
      <c r="G56" s="2"/>
      <c r="H56" s="2"/>
      <c r="I56" s="2"/>
    </row>
    <row r="57" ht="15" spans="1:9">
      <c r="A57" s="2"/>
      <c r="B57" s="2"/>
      <c r="C57" s="2"/>
      <c r="D57" s="2"/>
      <c r="E57" s="2"/>
      <c r="F57" s="2"/>
      <c r="G57" s="2"/>
      <c r="H57" s="2"/>
      <c r="I57" s="2"/>
    </row>
    <row r="58" ht="15" spans="1:9">
      <c r="A58" s="2"/>
      <c r="B58" s="2"/>
      <c r="C58" s="2"/>
      <c r="D58" s="2"/>
      <c r="E58" s="2"/>
      <c r="F58" s="2"/>
      <c r="G58" s="2"/>
      <c r="H58" s="2"/>
      <c r="I58" s="2"/>
    </row>
    <row r="59" ht="15" spans="1:9">
      <c r="A59" s="2"/>
      <c r="B59" s="2"/>
      <c r="C59" s="2"/>
      <c r="D59" s="2"/>
      <c r="E59" s="2"/>
      <c r="F59" s="2"/>
      <c r="G59" s="2"/>
      <c r="H59" s="2"/>
      <c r="I59" s="2"/>
    </row>
    <row r="60" ht="15" spans="1:9">
      <c r="A60" s="2"/>
      <c r="B60" s="2"/>
      <c r="C60" s="2"/>
      <c r="D60" s="2"/>
      <c r="E60" s="2"/>
      <c r="F60" s="2"/>
      <c r="G60" s="2"/>
      <c r="H60" s="2"/>
      <c r="I60" s="2"/>
    </row>
  </sheetData>
  <mergeCells count="5">
    <mergeCell ref="A1:H1"/>
    <mergeCell ref="A2:H2"/>
    <mergeCell ref="B10:H10"/>
    <mergeCell ref="B15:H15"/>
    <mergeCell ref="B16:H16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opLeftCell="A11" workbookViewId="0">
      <selection activeCell="A1" sqref="A1:H1"/>
    </sheetView>
  </sheetViews>
  <sheetFormatPr defaultColWidth="9" defaultRowHeight="14.4"/>
  <cols>
    <col min="1" max="1" width="14" customWidth="1"/>
    <col min="2" max="2" width="22" customWidth="1"/>
    <col min="3" max="3" width="18" customWidth="1"/>
    <col min="4" max="4" width="26" customWidth="1"/>
    <col min="5" max="5" width="14" customWidth="1"/>
    <col min="6" max="6" width="24" customWidth="1"/>
    <col min="7" max="7" width="12" customWidth="1"/>
    <col min="8" max="8" width="30" customWidth="1"/>
  </cols>
  <sheetData>
    <row r="1" ht="20.4" spans="1:9">
      <c r="A1" s="1" t="s">
        <v>319</v>
      </c>
      <c r="B1" s="1"/>
      <c r="C1" s="1"/>
      <c r="D1" s="1"/>
      <c r="E1" s="1"/>
      <c r="F1" s="1"/>
      <c r="G1" s="1"/>
      <c r="H1" s="1"/>
      <c r="I1" s="2"/>
    </row>
    <row r="2" ht="15" spans="1:9">
      <c r="A2" s="3"/>
      <c r="B2" s="3"/>
      <c r="C2" s="3"/>
      <c r="D2" s="3"/>
      <c r="E2" s="3"/>
      <c r="F2" s="3"/>
      <c r="G2" s="3"/>
      <c r="H2" s="3"/>
      <c r="I2" s="2"/>
    </row>
    <row r="3" ht="15.6" spans="1:9">
      <c r="A3" s="4" t="s">
        <v>320</v>
      </c>
      <c r="B3" s="4" t="s">
        <v>321</v>
      </c>
      <c r="C3" s="4" t="s">
        <v>322</v>
      </c>
      <c r="D3" s="4" t="s">
        <v>323</v>
      </c>
      <c r="E3" s="4" t="s">
        <v>324</v>
      </c>
      <c r="F3" s="4" t="s">
        <v>325</v>
      </c>
      <c r="G3" s="4" t="s">
        <v>326</v>
      </c>
      <c r="H3" s="4" t="s">
        <v>22</v>
      </c>
      <c r="I3" s="2"/>
    </row>
    <row r="4" ht="30" spans="1:9">
      <c r="A4" s="5">
        <v>1</v>
      </c>
      <c r="B4" s="5" t="s">
        <v>327</v>
      </c>
      <c r="C4" s="5" t="s">
        <v>328</v>
      </c>
      <c r="D4" s="5" t="s">
        <v>329</v>
      </c>
      <c r="E4" s="5" t="s">
        <v>330</v>
      </c>
      <c r="F4" s="5" t="s">
        <v>331</v>
      </c>
      <c r="G4" s="5" t="s">
        <v>332</v>
      </c>
      <c r="H4" s="5" t="s">
        <v>333</v>
      </c>
      <c r="I4" s="2"/>
    </row>
    <row r="5" ht="30" spans="1:9">
      <c r="A5" s="5">
        <v>2</v>
      </c>
      <c r="B5" s="5" t="s">
        <v>327</v>
      </c>
      <c r="C5" s="5" t="s">
        <v>334</v>
      </c>
      <c r="D5" s="5" t="s">
        <v>329</v>
      </c>
      <c r="E5" s="5" t="s">
        <v>335</v>
      </c>
      <c r="F5" s="5" t="s">
        <v>336</v>
      </c>
      <c r="G5" s="5" t="s">
        <v>332</v>
      </c>
      <c r="H5" s="5" t="s">
        <v>337</v>
      </c>
      <c r="I5" s="2"/>
    </row>
    <row r="6" ht="30" spans="1:9">
      <c r="A6" s="5">
        <v>3</v>
      </c>
      <c r="B6" s="5" t="s">
        <v>338</v>
      </c>
      <c r="C6" s="5" t="s">
        <v>339</v>
      </c>
      <c r="D6" s="5" t="s">
        <v>340</v>
      </c>
      <c r="E6" s="5" t="s">
        <v>341</v>
      </c>
      <c r="F6" s="5" t="s">
        <v>342</v>
      </c>
      <c r="G6" s="5" t="s">
        <v>343</v>
      </c>
      <c r="H6" s="5" t="s">
        <v>344</v>
      </c>
      <c r="I6" s="2"/>
    </row>
    <row r="7" ht="45" spans="1:9">
      <c r="A7" s="5">
        <v>4</v>
      </c>
      <c r="B7" s="5" t="s">
        <v>338</v>
      </c>
      <c r="C7" s="5" t="s">
        <v>345</v>
      </c>
      <c r="D7" s="5" t="s">
        <v>340</v>
      </c>
      <c r="E7" s="5" t="s">
        <v>341</v>
      </c>
      <c r="F7" s="5" t="s">
        <v>346</v>
      </c>
      <c r="G7" s="5" t="s">
        <v>343</v>
      </c>
      <c r="H7" s="5" t="s">
        <v>347</v>
      </c>
      <c r="I7" s="2"/>
    </row>
    <row r="8" ht="45" spans="1:9">
      <c r="A8" s="5">
        <v>5</v>
      </c>
      <c r="B8" s="5" t="s">
        <v>348</v>
      </c>
      <c r="C8" s="5" t="s">
        <v>349</v>
      </c>
      <c r="D8" s="5" t="s">
        <v>350</v>
      </c>
      <c r="E8" s="5" t="s">
        <v>351</v>
      </c>
      <c r="F8" s="5" t="s">
        <v>312</v>
      </c>
      <c r="G8" s="5" t="s">
        <v>343</v>
      </c>
      <c r="H8" s="5" t="s">
        <v>352</v>
      </c>
      <c r="I8" s="2"/>
    </row>
    <row r="9" ht="30" spans="1:9">
      <c r="A9" s="5">
        <v>6</v>
      </c>
      <c r="B9" s="5" t="s">
        <v>353</v>
      </c>
      <c r="C9" s="5" t="s">
        <v>354</v>
      </c>
      <c r="D9" s="5" t="s">
        <v>350</v>
      </c>
      <c r="E9" s="5" t="s">
        <v>355</v>
      </c>
      <c r="F9" s="5" t="s">
        <v>356</v>
      </c>
      <c r="G9" s="5" t="s">
        <v>343</v>
      </c>
      <c r="H9" s="5" t="s">
        <v>357</v>
      </c>
      <c r="I9" s="2"/>
    </row>
    <row r="10" ht="45" spans="1:9">
      <c r="A10" s="5">
        <v>7</v>
      </c>
      <c r="B10" s="5" t="s">
        <v>358</v>
      </c>
      <c r="C10" s="5" t="s">
        <v>359</v>
      </c>
      <c r="D10" s="5" t="s">
        <v>350</v>
      </c>
      <c r="E10" s="5" t="s">
        <v>360</v>
      </c>
      <c r="F10" s="5" t="s">
        <v>361</v>
      </c>
      <c r="G10" s="5" t="s">
        <v>343</v>
      </c>
      <c r="H10" s="5" t="s">
        <v>362</v>
      </c>
      <c r="I10" s="2"/>
    </row>
    <row r="11" ht="45" spans="1:9">
      <c r="A11" s="5">
        <v>8</v>
      </c>
      <c r="B11" s="5" t="s">
        <v>363</v>
      </c>
      <c r="C11" s="5" t="s">
        <v>364</v>
      </c>
      <c r="D11" s="5" t="s">
        <v>350</v>
      </c>
      <c r="E11" s="5" t="s">
        <v>365</v>
      </c>
      <c r="F11" s="5" t="s">
        <v>366</v>
      </c>
      <c r="G11" s="5" t="s">
        <v>343</v>
      </c>
      <c r="H11" s="5" t="s">
        <v>367</v>
      </c>
      <c r="I11" s="2"/>
    </row>
    <row r="12" ht="15" spans="1:9">
      <c r="A12" s="5"/>
      <c r="B12" s="5"/>
      <c r="C12" s="5"/>
      <c r="D12" s="5"/>
      <c r="E12" s="5"/>
      <c r="F12" s="5"/>
      <c r="G12" s="5"/>
      <c r="H12" s="5"/>
      <c r="I12" s="2"/>
    </row>
    <row r="13" ht="15.6" spans="1:9">
      <c r="A13" s="11" t="s">
        <v>368</v>
      </c>
      <c r="B13" s="11"/>
      <c r="C13" s="11"/>
      <c r="D13" s="11"/>
      <c r="E13" s="11"/>
      <c r="F13" s="11"/>
      <c r="G13" s="11"/>
      <c r="H13" s="11"/>
      <c r="I13" s="2"/>
    </row>
    <row r="14" ht="15.6" spans="1:9">
      <c r="A14" s="4" t="s">
        <v>369</v>
      </c>
      <c r="B14" s="4" t="s">
        <v>370</v>
      </c>
      <c r="C14" s="4" t="s">
        <v>21</v>
      </c>
      <c r="D14" s="4" t="s">
        <v>371</v>
      </c>
      <c r="E14" s="4" t="s">
        <v>372</v>
      </c>
      <c r="F14" s="4" t="s">
        <v>373</v>
      </c>
      <c r="G14" s="4" t="s">
        <v>374</v>
      </c>
      <c r="H14" s="4" t="s">
        <v>375</v>
      </c>
      <c r="I14" s="2"/>
    </row>
    <row r="15" ht="27" customHeight="1" spans="1:9">
      <c r="A15" s="5" t="s">
        <v>67</v>
      </c>
      <c r="B15" s="5" t="str">
        <f>输入与总览!B5</f>
        <v>示例吊车型号（请替换，不得直接用于正式计算）</v>
      </c>
      <c r="C15" s="5" t="s">
        <v>26</v>
      </c>
      <c r="D15" s="12" t="s">
        <v>376</v>
      </c>
      <c r="E15" s="5" t="s">
        <v>377</v>
      </c>
      <c r="F15" s="5" t="s">
        <v>378</v>
      </c>
      <c r="G15" s="5" t="str">
        <f>IF(OR(B15="",ISNUMBER(SEARCH("示例",B15))),"缺失/示例","已填写")</f>
        <v>缺失/示例</v>
      </c>
      <c r="H15" s="5" t="s">
        <v>203</v>
      </c>
      <c r="I15" s="2"/>
    </row>
    <row r="16" ht="45" spans="1:9">
      <c r="A16" s="5" t="s">
        <v>310</v>
      </c>
      <c r="B16" s="5">
        <f>输入与总览!H6</f>
        <v>253</v>
      </c>
      <c r="C16" s="5" t="s">
        <v>135</v>
      </c>
      <c r="D16" s="12" t="s">
        <v>379</v>
      </c>
      <c r="E16" s="5" t="s">
        <v>377</v>
      </c>
      <c r="F16" s="5" t="s">
        <v>140</v>
      </c>
      <c r="G16" s="5" t="str">
        <f>IF(OR(NOT(ISNUMBER(B16)),ISNUMBER(SEARCH("示例",输入与总览!B5)),COUNTIF(吊车性能表!$H$4:$H$200,"*示例*")&gt;0),"缺失/示例","已填写")</f>
        <v>缺失/示例</v>
      </c>
      <c r="H16" s="5" t="s">
        <v>380</v>
      </c>
      <c r="I16" s="2"/>
    </row>
    <row r="17" ht="15" spans="1:9">
      <c r="A17" s="5" t="s">
        <v>309</v>
      </c>
      <c r="B17" s="5">
        <f>输入与总览!E6</f>
        <v>30</v>
      </c>
      <c r="C17" s="5" t="s">
        <v>308</v>
      </c>
      <c r="D17" s="12" t="s">
        <v>381</v>
      </c>
      <c r="E17" s="5" t="s">
        <v>377</v>
      </c>
      <c r="F17" s="5" t="s">
        <v>382</v>
      </c>
      <c r="G17" s="5" t="str">
        <f>IF(OR(NOT(ISNUMBER(B17)),B17&lt;=0),"缺失","已填写")</f>
        <v>已填写</v>
      </c>
      <c r="H17" s="5" t="s">
        <v>203</v>
      </c>
      <c r="I17" s="2"/>
    </row>
    <row r="18" ht="15" spans="1:9">
      <c r="A18" s="5" t="s">
        <v>307</v>
      </c>
      <c r="B18" s="5">
        <f>输入与总览!B6</f>
        <v>174</v>
      </c>
      <c r="C18" s="5" t="s">
        <v>308</v>
      </c>
      <c r="D18" s="12" t="s">
        <v>383</v>
      </c>
      <c r="E18" s="5" t="s">
        <v>377</v>
      </c>
      <c r="F18" s="5" t="s">
        <v>384</v>
      </c>
      <c r="G18" s="5" t="str">
        <f>IF(OR(NOT(ISNUMBER(B18)),B18&lt;=0),"缺失","已填写")</f>
        <v>已填写</v>
      </c>
      <c r="H18" s="5" t="s">
        <v>203</v>
      </c>
      <c r="I18" s="2"/>
    </row>
    <row r="19" ht="15" spans="1:9">
      <c r="A19" s="5" t="s">
        <v>385</v>
      </c>
      <c r="B19" s="5">
        <f>输入与总览!B7</f>
        <v>154</v>
      </c>
      <c r="C19" s="5" t="s">
        <v>135</v>
      </c>
      <c r="D19" s="12" t="s">
        <v>386</v>
      </c>
      <c r="E19" s="5" t="s">
        <v>377</v>
      </c>
      <c r="F19" s="5" t="s">
        <v>387</v>
      </c>
      <c r="G19" s="5" t="str">
        <f>IF(OR(NOT(ISNUMBER(B19)),B19&lt;=0),"缺失","已填写")</f>
        <v>已填写</v>
      </c>
      <c r="H19" s="5" t="s">
        <v>203</v>
      </c>
      <c r="I19" s="2"/>
    </row>
    <row r="20" ht="15" spans="1:9">
      <c r="A20" s="5" t="s">
        <v>388</v>
      </c>
      <c r="B20" s="5">
        <f>输入与总览!E7+输入与总览!H7</f>
        <v>13.4</v>
      </c>
      <c r="C20" s="5" t="s">
        <v>135</v>
      </c>
      <c r="D20" s="12" t="s">
        <v>389</v>
      </c>
      <c r="E20" s="5" t="s">
        <v>377</v>
      </c>
      <c r="F20" s="5" t="s">
        <v>390</v>
      </c>
      <c r="G20" s="5" t="str">
        <f>IF(OR(NOT(ISNUMBER(B20)),B20&lt;0),"缺失","已填写")</f>
        <v>已填写</v>
      </c>
      <c r="H20" s="5" t="s">
        <v>203</v>
      </c>
      <c r="I20" s="2"/>
    </row>
    <row r="21" ht="15" spans="1:9">
      <c r="A21" s="5" t="s">
        <v>279</v>
      </c>
      <c r="B21" s="5">
        <f>输入与总览!B12</f>
        <v>400</v>
      </c>
      <c r="C21" s="5" t="s">
        <v>56</v>
      </c>
      <c r="D21" s="12" t="s">
        <v>391</v>
      </c>
      <c r="E21" s="5" t="s">
        <v>377</v>
      </c>
      <c r="F21" s="5" t="s">
        <v>392</v>
      </c>
      <c r="G21" s="5" t="str">
        <f>IF(OR(NOT(ISNUMBER(B21)),B21&lt;=0),"缺失","已填写")</f>
        <v>已填写</v>
      </c>
      <c r="H21" s="5" t="s">
        <v>203</v>
      </c>
      <c r="I21" s="2"/>
    </row>
    <row r="22" ht="45" spans="1:9">
      <c r="A22" s="5" t="s">
        <v>393</v>
      </c>
      <c r="B22" s="5" t="str">
        <f>输入与总览!E12</f>
        <v>示例依据：请填写设计建议、地勘报告或现场检测报告编号</v>
      </c>
      <c r="C22" s="5" t="s">
        <v>26</v>
      </c>
      <c r="D22" s="12" t="s">
        <v>394</v>
      </c>
      <c r="E22" s="5" t="s">
        <v>377</v>
      </c>
      <c r="F22" s="5" t="s">
        <v>395</v>
      </c>
      <c r="G22" s="5" t="str">
        <f>IF(OR(B22="",ISNUMBER(SEARCH("编号",B22)),ISNUMBER(SEARCH("待填",B22)),ISNUMBER(SEARCH("设计院建议/检测报告",B22))),"缺失","已填写")</f>
        <v>缺失</v>
      </c>
      <c r="H22" s="5" t="s">
        <v>396</v>
      </c>
      <c r="I22" s="2"/>
    </row>
    <row r="23" ht="30" spans="1:9">
      <c r="A23" s="5" t="s">
        <v>397</v>
      </c>
      <c r="B23" s="5" t="str">
        <f>输入与总览!H12&amp;"×"&amp;输入与总览!B13</f>
        <v>6×4.5</v>
      </c>
      <c r="C23" s="5" t="s">
        <v>308</v>
      </c>
      <c r="D23" s="12" t="s">
        <v>398</v>
      </c>
      <c r="E23" s="5" t="s">
        <v>377</v>
      </c>
      <c r="F23" s="5" t="s">
        <v>399</v>
      </c>
      <c r="G23" s="5" t="str">
        <f>IF(OR(NOT(ISNUMBER(输入与总览!H12)),NOT(ISNUMBER(输入与总览!B13)),输入与总览!H12&lt;=0,输入与总览!B13&lt;=0),"缺失","已填写")</f>
        <v>已填写</v>
      </c>
      <c r="H23" s="5" t="s">
        <v>400</v>
      </c>
      <c r="I23" s="2"/>
    </row>
    <row r="24" ht="15" spans="1:9">
      <c r="A24" s="5" t="s">
        <v>114</v>
      </c>
      <c r="B24" s="5">
        <f>输入与总览!B14</f>
        <v>4</v>
      </c>
      <c r="C24" s="5" t="s">
        <v>401</v>
      </c>
      <c r="D24" s="12" t="s">
        <v>402</v>
      </c>
      <c r="E24" s="5" t="s">
        <v>377</v>
      </c>
      <c r="F24" s="5" t="s">
        <v>403</v>
      </c>
      <c r="G24" s="5" t="str">
        <f>IF(OR(NOT(ISNUMBER(B24)),B24&lt;=0),"缺失","已填写")</f>
        <v>已填写</v>
      </c>
      <c r="H24" s="5" t="s">
        <v>203</v>
      </c>
      <c r="I24" s="2"/>
    </row>
    <row r="25" ht="30" spans="1:9">
      <c r="A25" s="5" t="s">
        <v>404</v>
      </c>
      <c r="B25" s="5">
        <f>输入与总览!E14</f>
        <v>20</v>
      </c>
      <c r="C25" s="5" t="s">
        <v>405</v>
      </c>
      <c r="D25" s="12" t="s">
        <v>406</v>
      </c>
      <c r="E25" s="5" t="s">
        <v>377</v>
      </c>
      <c r="F25" s="5" t="s">
        <v>407</v>
      </c>
      <c r="G25" s="5" t="str">
        <f>IF(OR(NOT(ISNUMBER(B25)),B25&lt;0,B25&gt;60),"异常/需复核","已填写")</f>
        <v>已填写</v>
      </c>
      <c r="H25" s="5" t="s">
        <v>408</v>
      </c>
      <c r="I25" s="2"/>
    </row>
    <row r="26" ht="20" customHeight="1" spans="1:9">
      <c r="A26" s="5" t="s">
        <v>409</v>
      </c>
      <c r="B26" s="5">
        <f>输入与总览!B15</f>
        <v>6</v>
      </c>
      <c r="C26" s="5" t="s">
        <v>63</v>
      </c>
      <c r="D26" s="12" t="s">
        <v>410</v>
      </c>
      <c r="E26" s="5" t="s">
        <v>377</v>
      </c>
      <c r="F26" s="5" t="s">
        <v>230</v>
      </c>
      <c r="G26" s="5" t="str">
        <f>IF(OR(NOT(ISNUMBER(B26)),B26&lt;0),"缺失","已填写")</f>
        <v>已填写</v>
      </c>
      <c r="H26" s="5" t="s">
        <v>203</v>
      </c>
      <c r="I26" s="2"/>
    </row>
    <row r="27" ht="20" customHeight="1" spans="1:9">
      <c r="A27" s="5" t="s">
        <v>411</v>
      </c>
      <c r="B27" s="5">
        <f>输入与总览!E15</f>
        <v>65</v>
      </c>
      <c r="C27" s="5" t="s">
        <v>176</v>
      </c>
      <c r="D27" s="12" t="s">
        <v>412</v>
      </c>
      <c r="E27" s="5" t="s">
        <v>413</v>
      </c>
      <c r="F27" s="5" t="s">
        <v>414</v>
      </c>
      <c r="G27" s="5" t="str">
        <f>IF(OR(NOT(ISNUMBER(B27)),B27&lt;=0),"缺失","已填写")</f>
        <v>已填写</v>
      </c>
      <c r="H27" s="5" t="s">
        <v>203</v>
      </c>
      <c r="I27" s="2"/>
    </row>
    <row r="28" ht="15" spans="1:9">
      <c r="A28" s="3"/>
      <c r="B28" s="3"/>
      <c r="C28" s="3"/>
      <c r="D28" s="3"/>
      <c r="E28" s="3"/>
      <c r="F28" s="3"/>
      <c r="G28" s="3"/>
      <c r="H28" s="3"/>
      <c r="I28" s="2"/>
    </row>
    <row r="29" ht="15" spans="1:9">
      <c r="A29" s="3"/>
      <c r="B29" s="3"/>
      <c r="C29" s="3"/>
      <c r="D29" s="3"/>
      <c r="E29" s="3"/>
      <c r="F29" s="3"/>
      <c r="G29" s="3"/>
      <c r="H29" s="3"/>
      <c r="I29" s="2"/>
    </row>
    <row r="30" ht="15" spans="1:9">
      <c r="A30" s="3"/>
      <c r="B30" s="3"/>
      <c r="C30" s="3"/>
      <c r="D30" s="3"/>
      <c r="E30" s="3"/>
      <c r="F30" s="3"/>
      <c r="G30" s="3"/>
      <c r="H30" s="3"/>
      <c r="I30" s="2"/>
    </row>
    <row r="31" ht="15" spans="1:9">
      <c r="A31" s="10"/>
      <c r="B31" s="10"/>
      <c r="C31" s="10"/>
      <c r="D31" s="10"/>
      <c r="E31" s="10"/>
      <c r="F31" s="10"/>
      <c r="G31" s="10"/>
      <c r="H31" s="10"/>
      <c r="I31" s="2"/>
    </row>
    <row r="32" ht="15" spans="1:9">
      <c r="A32" s="10"/>
      <c r="B32" s="10"/>
      <c r="C32" s="10"/>
      <c r="D32" s="10"/>
      <c r="E32" s="10"/>
      <c r="F32" s="10"/>
      <c r="G32" s="10"/>
      <c r="H32" s="10"/>
      <c r="I32" s="2"/>
    </row>
    <row r="33" ht="15" spans="1:9">
      <c r="A33" s="10"/>
      <c r="B33" s="10"/>
      <c r="C33" s="10"/>
      <c r="D33" s="10"/>
      <c r="E33" s="10"/>
      <c r="F33" s="10"/>
      <c r="G33" s="10"/>
      <c r="H33" s="10"/>
      <c r="I33" s="2"/>
    </row>
    <row r="34" ht="15" spans="1:9">
      <c r="A34" s="10"/>
      <c r="B34" s="10"/>
      <c r="C34" s="10"/>
      <c r="D34" s="10"/>
      <c r="E34" s="10"/>
      <c r="F34" s="10"/>
      <c r="G34" s="10"/>
      <c r="H34" s="10"/>
      <c r="I34" s="2"/>
    </row>
    <row r="35" ht="15" spans="1:9">
      <c r="A35" s="10"/>
      <c r="B35" s="10"/>
      <c r="C35" s="10"/>
      <c r="D35" s="10"/>
      <c r="E35" s="10"/>
      <c r="F35" s="10"/>
      <c r="G35" s="10"/>
      <c r="H35" s="10"/>
      <c r="I35" s="2"/>
    </row>
    <row r="36" ht="15" spans="1:9">
      <c r="A36" s="10"/>
      <c r="B36" s="10"/>
      <c r="C36" s="10"/>
      <c r="D36" s="10"/>
      <c r="E36" s="10"/>
      <c r="F36" s="10"/>
      <c r="G36" s="10"/>
      <c r="H36" s="10"/>
      <c r="I36" s="2"/>
    </row>
    <row r="37" ht="15" spans="1:9">
      <c r="A37" s="10"/>
      <c r="B37" s="10"/>
      <c r="C37" s="10"/>
      <c r="D37" s="10"/>
      <c r="E37" s="10"/>
      <c r="F37" s="10"/>
      <c r="G37" s="10"/>
      <c r="H37" s="10"/>
      <c r="I37" s="2"/>
    </row>
    <row r="38" ht="15" spans="1:9">
      <c r="A38" s="10"/>
      <c r="B38" s="10"/>
      <c r="C38" s="10"/>
      <c r="D38" s="10"/>
      <c r="E38" s="10"/>
      <c r="F38" s="10"/>
      <c r="G38" s="10"/>
      <c r="H38" s="10"/>
      <c r="I38" s="2"/>
    </row>
    <row r="39" ht="15" spans="1:9">
      <c r="A39" s="10"/>
      <c r="B39" s="10"/>
      <c r="C39" s="10"/>
      <c r="D39" s="10"/>
      <c r="E39" s="10"/>
      <c r="F39" s="10"/>
      <c r="G39" s="10"/>
      <c r="H39" s="10"/>
      <c r="I39" s="2"/>
    </row>
    <row r="40" ht="15" spans="1:9">
      <c r="A40" s="10"/>
      <c r="B40" s="10"/>
      <c r="C40" s="10"/>
      <c r="D40" s="10"/>
      <c r="E40" s="10"/>
      <c r="F40" s="10"/>
      <c r="G40" s="10"/>
      <c r="H40" s="10"/>
      <c r="I40" s="2"/>
    </row>
    <row r="41" ht="15" spans="1:9">
      <c r="A41" s="10"/>
      <c r="B41" s="10"/>
      <c r="C41" s="10"/>
      <c r="D41" s="10"/>
      <c r="E41" s="10"/>
      <c r="F41" s="10"/>
      <c r="G41" s="10"/>
      <c r="H41" s="10"/>
      <c r="I41" s="2"/>
    </row>
    <row r="42" ht="15" spans="1:9">
      <c r="A42" s="10"/>
      <c r="B42" s="10"/>
      <c r="C42" s="10"/>
      <c r="D42" s="10"/>
      <c r="E42" s="10"/>
      <c r="F42" s="10"/>
      <c r="G42" s="10"/>
      <c r="H42" s="10"/>
      <c r="I42" s="2"/>
    </row>
    <row r="43" ht="15" spans="1:9">
      <c r="A43" s="10"/>
      <c r="B43" s="10"/>
      <c r="C43" s="10"/>
      <c r="D43" s="10"/>
      <c r="E43" s="10"/>
      <c r="F43" s="10"/>
      <c r="G43" s="10"/>
      <c r="H43" s="10"/>
      <c r="I43" s="2"/>
    </row>
    <row r="44" ht="15" spans="1:9">
      <c r="A44" s="10"/>
      <c r="B44" s="10"/>
      <c r="C44" s="10"/>
      <c r="D44" s="10"/>
      <c r="E44" s="10"/>
      <c r="F44" s="10"/>
      <c r="G44" s="10"/>
      <c r="H44" s="10"/>
      <c r="I44" s="2"/>
    </row>
    <row r="45" ht="15" spans="1:9">
      <c r="A45" s="10"/>
      <c r="B45" s="10"/>
      <c r="C45" s="10"/>
      <c r="D45" s="10"/>
      <c r="E45" s="10"/>
      <c r="F45" s="10"/>
      <c r="G45" s="10"/>
      <c r="H45" s="10"/>
      <c r="I45" s="2"/>
    </row>
    <row r="46" ht="15" spans="1:9">
      <c r="A46" s="10"/>
      <c r="B46" s="10"/>
      <c r="C46" s="10"/>
      <c r="D46" s="10"/>
      <c r="E46" s="10"/>
      <c r="F46" s="10"/>
      <c r="G46" s="10"/>
      <c r="H46" s="10"/>
      <c r="I46" s="2"/>
    </row>
    <row r="47" ht="15" spans="1:9">
      <c r="A47" s="10"/>
      <c r="B47" s="10"/>
      <c r="C47" s="10"/>
      <c r="D47" s="10"/>
      <c r="E47" s="10"/>
      <c r="F47" s="10"/>
      <c r="G47" s="10"/>
      <c r="H47" s="10"/>
      <c r="I47" s="2"/>
    </row>
    <row r="48" ht="15" spans="1:9">
      <c r="A48" s="10"/>
      <c r="B48" s="10"/>
      <c r="C48" s="10"/>
      <c r="D48" s="10"/>
      <c r="E48" s="10"/>
      <c r="F48" s="10"/>
      <c r="G48" s="10"/>
      <c r="H48" s="10"/>
      <c r="I48" s="2"/>
    </row>
    <row r="49" ht="15" spans="1:9">
      <c r="A49" s="10"/>
      <c r="B49" s="10"/>
      <c r="C49" s="10"/>
      <c r="D49" s="10"/>
      <c r="E49" s="10"/>
      <c r="F49" s="10"/>
      <c r="G49" s="10"/>
      <c r="H49" s="10"/>
      <c r="I49" s="2"/>
    </row>
    <row r="50" ht="15" spans="1:9">
      <c r="A50" s="10"/>
      <c r="B50" s="10"/>
      <c r="C50" s="10"/>
      <c r="D50" s="10"/>
      <c r="E50" s="10"/>
      <c r="F50" s="10"/>
      <c r="G50" s="10"/>
      <c r="H50" s="10"/>
      <c r="I50" s="2"/>
    </row>
    <row r="51" ht="15" spans="1:9">
      <c r="A51" s="2"/>
      <c r="B51" s="2"/>
      <c r="C51" s="2"/>
      <c r="D51" s="2"/>
      <c r="E51" s="2"/>
      <c r="F51" s="2"/>
      <c r="G51" s="2"/>
      <c r="H51" s="2"/>
      <c r="I51" s="2"/>
    </row>
    <row r="52" ht="15" spans="1:9">
      <c r="A52" s="2"/>
      <c r="B52" s="2"/>
      <c r="C52" s="2"/>
      <c r="D52" s="2"/>
      <c r="E52" s="2"/>
      <c r="F52" s="2"/>
      <c r="G52" s="2"/>
      <c r="H52" s="2"/>
      <c r="I52" s="2"/>
    </row>
    <row r="53" ht="15" spans="1:9">
      <c r="A53" s="2"/>
      <c r="B53" s="2"/>
      <c r="C53" s="2"/>
      <c r="D53" s="2"/>
      <c r="E53" s="2"/>
      <c r="F53" s="2"/>
      <c r="G53" s="2"/>
      <c r="H53" s="2"/>
      <c r="I53" s="2"/>
    </row>
    <row r="54" ht="15" spans="1:9">
      <c r="A54" s="2"/>
      <c r="B54" s="2"/>
      <c r="C54" s="2"/>
      <c r="D54" s="2"/>
      <c r="E54" s="2"/>
      <c r="F54" s="2"/>
      <c r="G54" s="2"/>
      <c r="H54" s="2"/>
      <c r="I54" s="2"/>
    </row>
    <row r="55" ht="15" spans="1:9">
      <c r="A55" s="2"/>
      <c r="B55" s="2"/>
      <c r="C55" s="2"/>
      <c r="D55" s="2"/>
      <c r="E55" s="2"/>
      <c r="F55" s="2"/>
      <c r="G55" s="2"/>
      <c r="H55" s="2"/>
      <c r="I55" s="2"/>
    </row>
    <row r="56" ht="15" spans="1:9">
      <c r="A56" s="2"/>
      <c r="B56" s="2"/>
      <c r="C56" s="2"/>
      <c r="D56" s="2"/>
      <c r="E56" s="2"/>
      <c r="F56" s="2"/>
      <c r="G56" s="2"/>
      <c r="H56" s="2"/>
      <c r="I56" s="2"/>
    </row>
    <row r="57" ht="15" spans="1:9">
      <c r="A57" s="2"/>
      <c r="B57" s="2"/>
      <c r="C57" s="2"/>
      <c r="D57" s="2"/>
      <c r="E57" s="2"/>
      <c r="F57" s="2"/>
      <c r="G57" s="2"/>
      <c r="H57" s="2"/>
      <c r="I57" s="2"/>
    </row>
    <row r="58" ht="15" spans="1:9">
      <c r="A58" s="2"/>
      <c r="B58" s="2"/>
      <c r="C58" s="2"/>
      <c r="D58" s="2"/>
      <c r="E58" s="2"/>
      <c r="F58" s="2"/>
      <c r="G58" s="2"/>
      <c r="H58" s="2"/>
      <c r="I58" s="2"/>
    </row>
    <row r="59" ht="15" spans="1:9">
      <c r="A59" s="2"/>
      <c r="B59" s="2"/>
      <c r="C59" s="2"/>
      <c r="D59" s="2"/>
      <c r="E59" s="2"/>
      <c r="F59" s="2"/>
      <c r="G59" s="2"/>
      <c r="H59" s="2"/>
      <c r="I59" s="2"/>
    </row>
    <row r="60" ht="15" spans="1:9">
      <c r="A60" s="2"/>
      <c r="B60" s="2"/>
      <c r="C60" s="2"/>
      <c r="D60" s="2"/>
      <c r="E60" s="2"/>
      <c r="F60" s="2"/>
      <c r="G60" s="2"/>
      <c r="H60" s="2"/>
      <c r="I60" s="2"/>
    </row>
  </sheetData>
  <mergeCells count="2">
    <mergeCell ref="A1:H1"/>
    <mergeCell ref="A13:H13"/>
  </mergeCells>
  <conditionalFormatting sqref="G15:G27">
    <cfRule type="expression" dxfId="1" priority="1">
      <formula>G15="缺失"</formula>
    </cfRule>
    <cfRule type="expression" dxfId="3" priority="2">
      <formula>G15="已填写"</formula>
    </cfRule>
  </conditionalFormatting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workbookViewId="0">
      <selection activeCell="A1" sqref="A1:I1"/>
    </sheetView>
  </sheetViews>
  <sheetFormatPr defaultColWidth="9" defaultRowHeight="14.4"/>
  <cols>
    <col min="1" max="1" width="8" customWidth="1"/>
    <col min="2" max="2" width="20" customWidth="1"/>
    <col min="3" max="3" width="18" customWidth="1"/>
    <col min="4" max="4" width="10" customWidth="1"/>
    <col min="5" max="5" width="18" customWidth="1"/>
    <col min="6" max="6" width="28" customWidth="1"/>
    <col min="7" max="8" width="12" customWidth="1"/>
    <col min="9" max="9" width="36" customWidth="1"/>
  </cols>
  <sheetData>
    <row r="1" ht="20.4" spans="1:9">
      <c r="A1" s="1" t="s">
        <v>415</v>
      </c>
      <c r="B1" s="1"/>
      <c r="C1" s="1"/>
      <c r="D1" s="1"/>
      <c r="E1" s="1"/>
      <c r="F1" s="1"/>
      <c r="G1" s="1"/>
      <c r="H1" s="1"/>
      <c r="I1" s="14"/>
    </row>
    <row r="2" ht="15" spans="1:9">
      <c r="A2" s="3"/>
      <c r="B2" s="3"/>
      <c r="C2" s="3"/>
      <c r="D2" s="3"/>
      <c r="E2" s="3"/>
      <c r="F2" s="3"/>
      <c r="G2" s="3"/>
      <c r="H2" s="3"/>
      <c r="I2" s="3"/>
    </row>
    <row r="3" ht="20" customHeight="1" spans="1:9">
      <c r="A3" s="4" t="s">
        <v>320</v>
      </c>
      <c r="B3" s="4" t="s">
        <v>416</v>
      </c>
      <c r="C3" s="4" t="s">
        <v>417</v>
      </c>
      <c r="D3" s="4" t="s">
        <v>21</v>
      </c>
      <c r="E3" s="4" t="s">
        <v>272</v>
      </c>
      <c r="F3" s="4" t="s">
        <v>418</v>
      </c>
      <c r="G3" s="4" t="s">
        <v>374</v>
      </c>
      <c r="H3" s="4" t="s">
        <v>419</v>
      </c>
      <c r="I3" s="4" t="s">
        <v>420</v>
      </c>
    </row>
    <row r="4" ht="20" customHeight="1" spans="1:9">
      <c r="A4" s="5">
        <v>1</v>
      </c>
      <c r="B4" s="5" t="s">
        <v>421</v>
      </c>
      <c r="C4" s="5" t="str">
        <f>编制依据与参数来源!G16</f>
        <v>缺失/示例</v>
      </c>
      <c r="D4" s="5" t="s">
        <v>26</v>
      </c>
      <c r="E4" s="5" t="s">
        <v>422</v>
      </c>
      <c r="F4" s="5" t="str">
        <f>IF(C4="已填写","通过","不通过")</f>
        <v>不通过</v>
      </c>
      <c r="G4" s="5" t="str">
        <f t="shared" ref="G4:G13" si="0">F4</f>
        <v>不通过</v>
      </c>
      <c r="H4" s="5" t="str">
        <f>IF(G4="通过","低","高")</f>
        <v>高</v>
      </c>
      <c r="I4" s="5" t="s">
        <v>423</v>
      </c>
    </row>
    <row r="5" ht="20" customHeight="1" spans="1:9">
      <c r="A5" s="5">
        <v>2</v>
      </c>
      <c r="B5" s="5" t="s">
        <v>393</v>
      </c>
      <c r="C5" s="5" t="str">
        <f>编制依据与参数来源!G22</f>
        <v>缺失</v>
      </c>
      <c r="D5" s="5" t="s">
        <v>26</v>
      </c>
      <c r="E5" s="5" t="s">
        <v>422</v>
      </c>
      <c r="F5" s="5" t="str">
        <f>IF(C5="已填写","通过","不通过")</f>
        <v>不通过</v>
      </c>
      <c r="G5" s="5" t="str">
        <f t="shared" si="0"/>
        <v>不通过</v>
      </c>
      <c r="H5" s="5" t="str">
        <f>IF(G5="通过","低","高")</f>
        <v>高</v>
      </c>
      <c r="I5" s="5" t="s">
        <v>424</v>
      </c>
    </row>
    <row r="6" ht="20" customHeight="1" spans="1:9">
      <c r="A6" s="5">
        <v>3</v>
      </c>
      <c r="B6" s="5" t="s">
        <v>425</v>
      </c>
      <c r="C6" s="5">
        <f>输入与总览!B10</f>
        <v>0.819739130434783</v>
      </c>
      <c r="D6" s="5" t="s">
        <v>26</v>
      </c>
      <c r="E6" s="5">
        <f>输入与总览!E10</f>
        <v>0.9</v>
      </c>
      <c r="F6" s="5" t="str">
        <f>IF(OR(NOT(ISNUMBER(C6)),NOT(ISNUMBER(E6))),"不通过",IF(C6&lt;=E6,"通过",IF(C6&lt;=E6*1.05,"预警","不通过")))</f>
        <v>通过</v>
      </c>
      <c r="G6" s="5" t="str">
        <f t="shared" si="0"/>
        <v>通过</v>
      </c>
      <c r="H6" s="5" t="str">
        <f>IF(G6="通过","低",IF(G6="预警","中","高"))</f>
        <v>低</v>
      </c>
      <c r="I6" s="5" t="s">
        <v>426</v>
      </c>
    </row>
    <row r="7" ht="20" customHeight="1" spans="1:9">
      <c r="A7" s="5">
        <v>4</v>
      </c>
      <c r="B7" s="5" t="s">
        <v>427</v>
      </c>
      <c r="C7" s="5">
        <f>输入与总览!H13</f>
        <v>298.38008008008</v>
      </c>
      <c r="D7" s="5" t="s">
        <v>56</v>
      </c>
      <c r="E7" s="5">
        <f>输入与总览!B12</f>
        <v>400</v>
      </c>
      <c r="F7" s="5" t="str">
        <f>IF(OR(NOT(ISNUMBER(C7)),NOT(ISNUMBER(E7))),"不通过",IF(C7&lt;=E7,"通过",IF(C7&lt;=E7*1.1,"预警","不通过")))</f>
        <v>通过</v>
      </c>
      <c r="G7" s="5" t="str">
        <f t="shared" si="0"/>
        <v>通过</v>
      </c>
      <c r="H7" s="5" t="str">
        <f>IF(G7="通过","低",IF(G7="预警","中","高"))</f>
        <v>低</v>
      </c>
      <c r="I7" s="5" t="s">
        <v>428</v>
      </c>
    </row>
    <row r="8" ht="20" customHeight="1" spans="1:9">
      <c r="A8" s="5">
        <v>5</v>
      </c>
      <c r="B8" s="5" t="s">
        <v>199</v>
      </c>
      <c r="C8" s="5">
        <f>吊索具!E6</f>
        <v>0.735802916969059</v>
      </c>
      <c r="D8" s="5" t="s">
        <v>26</v>
      </c>
      <c r="E8" s="5">
        <f>参数库!C6</f>
        <v>0.8</v>
      </c>
      <c r="F8" s="5" t="str">
        <f>IF(OR(NOT(ISNUMBER(C8)),NOT(ISNUMBER(E8))),"不通过",IF(C8&lt;=E8,"通过",IF(C8&lt;=E8*1.05,"预警","不通过")))</f>
        <v>通过</v>
      </c>
      <c r="G8" s="5" t="str">
        <f t="shared" si="0"/>
        <v>通过</v>
      </c>
      <c r="H8" s="5" t="str">
        <f>IF(G8="通过","低",IF(G8="预警","中","高"))</f>
        <v>低</v>
      </c>
      <c r="I8" s="5" t="s">
        <v>429</v>
      </c>
    </row>
    <row r="9" ht="20" customHeight="1" spans="1:9">
      <c r="A9" s="5">
        <v>6</v>
      </c>
      <c r="B9" s="5" t="s">
        <v>430</v>
      </c>
      <c r="C9" s="5">
        <f>输入与总览!B15</f>
        <v>6</v>
      </c>
      <c r="D9" s="5" t="s">
        <v>63</v>
      </c>
      <c r="E9" s="5">
        <f>参数库!C16</f>
        <v>8</v>
      </c>
      <c r="F9" s="5" t="str">
        <f>IF(OR(NOT(ISNUMBER(C9)),NOT(ISNUMBER(E9))),"不通过",IF(C9&lt;=E9,"通过","不通过"))</f>
        <v>通过</v>
      </c>
      <c r="G9" s="5" t="str">
        <f t="shared" si="0"/>
        <v>通过</v>
      </c>
      <c r="H9" s="5" t="str">
        <f>IF(G9="通过","低","高")</f>
        <v>低</v>
      </c>
      <c r="I9" s="5" t="s">
        <v>431</v>
      </c>
    </row>
    <row r="10" ht="20" customHeight="1" spans="1:9">
      <c r="A10" s="5">
        <v>7</v>
      </c>
      <c r="B10" s="5" t="s">
        <v>432</v>
      </c>
      <c r="C10" s="5">
        <f>双机抬吊!E6</f>
        <v>1</v>
      </c>
      <c r="D10" s="5" t="s">
        <v>26</v>
      </c>
      <c r="E10" s="5" t="s">
        <v>433</v>
      </c>
      <c r="F10" s="5" t="str">
        <f>IF(NOT(ISNUMBER(C10)),"不通过",IF(ABS(C10-1)&lt;=0.01,"通过","不通过"))</f>
        <v>通过</v>
      </c>
      <c r="G10" s="5" t="str">
        <f t="shared" si="0"/>
        <v>通过</v>
      </c>
      <c r="H10" s="5" t="str">
        <f>IF(G10="通过","低","高")</f>
        <v>低</v>
      </c>
      <c r="I10" s="5" t="s">
        <v>434</v>
      </c>
    </row>
    <row r="11" ht="20" customHeight="1" spans="1:9">
      <c r="A11" s="5">
        <v>8</v>
      </c>
      <c r="B11" s="5" t="s">
        <v>435</v>
      </c>
      <c r="C11" s="5">
        <f>抗倾覆!E6</f>
        <v>1.22008023031757</v>
      </c>
      <c r="D11" s="5" t="s">
        <v>26</v>
      </c>
      <c r="E11" s="5">
        <f>参数库!C7</f>
        <v>1.25</v>
      </c>
      <c r="F11" s="5" t="str">
        <f>IF(OR(NOT(ISNUMBER(C11)),NOT(ISNUMBER(E11))),"不通过",IF(C11&gt;=E11,"通过",IF(C11&gt;=E11*0.95,"预警","不通过")))</f>
        <v>预警</v>
      </c>
      <c r="G11" s="5" t="str">
        <f t="shared" si="0"/>
        <v>预警</v>
      </c>
      <c r="H11" s="5" t="str">
        <f>IF(G11="通过","低",IF(G11="预警","中","高"))</f>
        <v>中</v>
      </c>
      <c r="I11" s="5" t="s">
        <v>436</v>
      </c>
    </row>
    <row r="12" ht="20" customHeight="1" spans="1:9">
      <c r="A12" s="5">
        <v>9</v>
      </c>
      <c r="B12" s="5" t="s">
        <v>173</v>
      </c>
      <c r="C12" s="5">
        <f>支腿地基!E7</f>
        <v>27</v>
      </c>
      <c r="D12" s="5" t="s">
        <v>176</v>
      </c>
      <c r="E12" s="5" t="s">
        <v>177</v>
      </c>
      <c r="F12" s="5" t="str">
        <f>IF(OR(NOT(ISNUMBER(C12)),C12&lt;=0),"不通过","通过")</f>
        <v>通过</v>
      </c>
      <c r="G12" s="5" t="str">
        <f t="shared" si="0"/>
        <v>通过</v>
      </c>
      <c r="H12" s="5" t="str">
        <f>IF(G12="通过","低","高")</f>
        <v>低</v>
      </c>
      <c r="I12" s="5" t="s">
        <v>437</v>
      </c>
    </row>
    <row r="13" ht="20" customHeight="1" spans="1:9">
      <c r="A13" s="5">
        <v>10</v>
      </c>
      <c r="B13" s="5" t="s">
        <v>438</v>
      </c>
      <c r="C13" s="5">
        <f>COUNTIF(G4:G12,"不通过")</f>
        <v>2</v>
      </c>
      <c r="D13" s="5" t="s">
        <v>439</v>
      </c>
      <c r="E13" s="5" t="s">
        <v>440</v>
      </c>
      <c r="F13" s="5" t="str">
        <f>IF(C13=0,IF(COUNTIF(G4:G12,"预警")=0,"通过","条件通过"),"不通过")</f>
        <v>不通过</v>
      </c>
      <c r="G13" s="5" t="str">
        <f t="shared" si="0"/>
        <v>不通过</v>
      </c>
      <c r="H13" s="5" t="str">
        <f>IF(G13="通过","低",IF(G13="条件通过","中","高"))</f>
        <v>高</v>
      </c>
      <c r="I13" s="5" t="s">
        <v>441</v>
      </c>
    </row>
    <row r="14" ht="15" spans="1:9">
      <c r="A14" s="3"/>
      <c r="B14" s="3"/>
      <c r="C14" s="3"/>
      <c r="D14" s="3"/>
      <c r="E14" s="3"/>
      <c r="F14" s="3"/>
      <c r="G14" s="3"/>
      <c r="H14" s="3"/>
      <c r="I14" s="3"/>
    </row>
    <row r="15" ht="15.6" spans="1:9">
      <c r="A15" s="6" t="s">
        <v>442</v>
      </c>
      <c r="B15" s="6"/>
      <c r="C15" s="6"/>
      <c r="D15" s="6"/>
      <c r="E15" s="6"/>
      <c r="F15" s="6"/>
      <c r="G15" s="6"/>
      <c r="H15" s="6"/>
      <c r="I15" s="6"/>
    </row>
    <row r="16" ht="15" spans="1:9">
      <c r="A16" s="3"/>
      <c r="B16" s="3"/>
      <c r="C16" s="3"/>
      <c r="D16" s="3"/>
      <c r="E16" s="3"/>
      <c r="F16" s="3"/>
      <c r="G16" s="3"/>
      <c r="H16" s="3"/>
      <c r="I16" s="3"/>
    </row>
    <row r="17" ht="15" spans="1:9">
      <c r="A17" s="10"/>
      <c r="B17" s="10"/>
      <c r="C17" s="10"/>
      <c r="D17" s="10"/>
      <c r="E17" s="10"/>
      <c r="F17" s="10"/>
      <c r="G17" s="10"/>
      <c r="H17" s="10"/>
      <c r="I17" s="2"/>
    </row>
    <row r="18" ht="15" spans="1:9">
      <c r="A18" s="10"/>
      <c r="B18" s="10"/>
      <c r="C18" s="10"/>
      <c r="D18" s="10"/>
      <c r="E18" s="10"/>
      <c r="F18" s="10"/>
      <c r="G18" s="10"/>
      <c r="H18" s="10"/>
      <c r="I18" s="2"/>
    </row>
    <row r="19" ht="15" spans="1:9">
      <c r="A19" s="10"/>
      <c r="B19" s="10"/>
      <c r="C19" s="10"/>
      <c r="D19" s="10"/>
      <c r="E19" s="10"/>
      <c r="F19" s="10"/>
      <c r="G19" s="10"/>
      <c r="H19" s="10"/>
      <c r="I19" s="2"/>
    </row>
    <row r="20" ht="15" spans="1:9">
      <c r="A20" s="10"/>
      <c r="B20" s="10"/>
      <c r="C20" s="10"/>
      <c r="D20" s="10"/>
      <c r="E20" s="10"/>
      <c r="F20" s="10"/>
      <c r="G20" s="10"/>
      <c r="H20" s="10"/>
      <c r="I20" s="2"/>
    </row>
    <row r="21" ht="15" spans="1:9">
      <c r="A21" s="10"/>
      <c r="B21" s="10"/>
      <c r="C21" s="10"/>
      <c r="D21" s="10"/>
      <c r="E21" s="10"/>
      <c r="F21" s="10"/>
      <c r="G21" s="10"/>
      <c r="H21" s="10"/>
      <c r="I21" s="2"/>
    </row>
    <row r="22" ht="15" spans="1:9">
      <c r="A22" s="10"/>
      <c r="B22" s="10"/>
      <c r="C22" s="10"/>
      <c r="D22" s="10"/>
      <c r="E22" s="10"/>
      <c r="F22" s="10"/>
      <c r="G22" s="10"/>
      <c r="H22" s="10"/>
      <c r="I22" s="2"/>
    </row>
    <row r="23" ht="15" spans="1:9">
      <c r="A23" s="10"/>
      <c r="B23" s="10"/>
      <c r="C23" s="10"/>
      <c r="D23" s="10"/>
      <c r="E23" s="10"/>
      <c r="F23" s="10"/>
      <c r="G23" s="10"/>
      <c r="H23" s="10"/>
      <c r="I23" s="2"/>
    </row>
    <row r="24" ht="15" spans="1:9">
      <c r="A24" s="10"/>
      <c r="B24" s="10"/>
      <c r="C24" s="10"/>
      <c r="D24" s="10"/>
      <c r="E24" s="10"/>
      <c r="F24" s="10"/>
      <c r="G24" s="10"/>
      <c r="H24" s="10"/>
      <c r="I24" s="2"/>
    </row>
    <row r="25" ht="15" spans="1:9">
      <c r="A25" s="10"/>
      <c r="B25" s="10"/>
      <c r="C25" s="10"/>
      <c r="D25" s="10"/>
      <c r="E25" s="10"/>
      <c r="F25" s="10"/>
      <c r="G25" s="10"/>
      <c r="H25" s="10"/>
      <c r="I25" s="2"/>
    </row>
    <row r="26" ht="15" spans="1:9">
      <c r="A26" s="10"/>
      <c r="B26" s="10"/>
      <c r="C26" s="10"/>
      <c r="D26" s="10"/>
      <c r="E26" s="10"/>
      <c r="F26" s="10"/>
      <c r="G26" s="10"/>
      <c r="H26" s="10"/>
      <c r="I26" s="2"/>
    </row>
    <row r="27" ht="15" spans="1:9">
      <c r="A27" s="10"/>
      <c r="B27" s="10"/>
      <c r="C27" s="10"/>
      <c r="D27" s="10"/>
      <c r="E27" s="10"/>
      <c r="F27" s="10"/>
      <c r="G27" s="10"/>
      <c r="H27" s="10"/>
      <c r="I27" s="2"/>
    </row>
    <row r="28" ht="15" spans="1:9">
      <c r="A28" s="10"/>
      <c r="B28" s="10"/>
      <c r="C28" s="10"/>
      <c r="D28" s="10"/>
      <c r="E28" s="10"/>
      <c r="F28" s="10"/>
      <c r="G28" s="10"/>
      <c r="H28" s="10"/>
      <c r="I28" s="2"/>
    </row>
    <row r="29" ht="15" spans="1:9">
      <c r="A29" s="10"/>
      <c r="B29" s="10"/>
      <c r="C29" s="10"/>
      <c r="D29" s="10"/>
      <c r="E29" s="10"/>
      <c r="F29" s="10"/>
      <c r="G29" s="10"/>
      <c r="H29" s="10"/>
      <c r="I29" s="2"/>
    </row>
    <row r="30" ht="15" spans="1:9">
      <c r="A30" s="10"/>
      <c r="B30" s="10"/>
      <c r="C30" s="10"/>
      <c r="D30" s="10"/>
      <c r="E30" s="10"/>
      <c r="F30" s="10"/>
      <c r="G30" s="10"/>
      <c r="H30" s="10"/>
      <c r="I30" s="2"/>
    </row>
    <row r="31" ht="15" spans="1:9">
      <c r="A31" s="10"/>
      <c r="B31" s="10"/>
      <c r="C31" s="10"/>
      <c r="D31" s="10"/>
      <c r="E31" s="10"/>
      <c r="F31" s="10"/>
      <c r="G31" s="10"/>
      <c r="H31" s="10"/>
      <c r="I31" s="2"/>
    </row>
    <row r="32" ht="15" spans="1:9">
      <c r="A32" s="10"/>
      <c r="B32" s="10"/>
      <c r="C32" s="10"/>
      <c r="D32" s="10"/>
      <c r="E32" s="10"/>
      <c r="F32" s="10"/>
      <c r="G32" s="10"/>
      <c r="H32" s="10"/>
      <c r="I32" s="2"/>
    </row>
    <row r="33" ht="15" spans="1:9">
      <c r="A33" s="10"/>
      <c r="B33" s="10"/>
      <c r="C33" s="10"/>
      <c r="D33" s="10"/>
      <c r="E33" s="10"/>
      <c r="F33" s="10"/>
      <c r="G33" s="10"/>
      <c r="H33" s="10"/>
      <c r="I33" s="2"/>
    </row>
    <row r="34" ht="15" spans="1:9">
      <c r="A34" s="10"/>
      <c r="B34" s="10"/>
      <c r="C34" s="10"/>
      <c r="D34" s="10"/>
      <c r="E34" s="10"/>
      <c r="F34" s="10"/>
      <c r="G34" s="10"/>
      <c r="H34" s="10"/>
      <c r="I34" s="2"/>
    </row>
    <row r="35" ht="15" spans="1:9">
      <c r="A35" s="10"/>
      <c r="B35" s="10"/>
      <c r="C35" s="10"/>
      <c r="D35" s="10"/>
      <c r="E35" s="10"/>
      <c r="F35" s="10"/>
      <c r="G35" s="10"/>
      <c r="H35" s="10"/>
      <c r="I35" s="2"/>
    </row>
    <row r="36" ht="15" spans="1:9">
      <c r="A36" s="10"/>
      <c r="B36" s="10"/>
      <c r="C36" s="10"/>
      <c r="D36" s="10"/>
      <c r="E36" s="10"/>
      <c r="F36" s="10"/>
      <c r="G36" s="10"/>
      <c r="H36" s="10"/>
      <c r="I36" s="2"/>
    </row>
    <row r="37" ht="15" spans="1:9">
      <c r="A37" s="10"/>
      <c r="B37" s="10"/>
      <c r="C37" s="10"/>
      <c r="D37" s="10"/>
      <c r="E37" s="10"/>
      <c r="F37" s="10"/>
      <c r="G37" s="10"/>
      <c r="H37" s="10"/>
      <c r="I37" s="2"/>
    </row>
    <row r="38" ht="15" spans="1:9">
      <c r="A38" s="10"/>
      <c r="B38" s="10"/>
      <c r="C38" s="10"/>
      <c r="D38" s="10"/>
      <c r="E38" s="10"/>
      <c r="F38" s="10"/>
      <c r="G38" s="10"/>
      <c r="H38" s="10"/>
      <c r="I38" s="2"/>
    </row>
    <row r="39" ht="15" spans="1:9">
      <c r="A39" s="10"/>
      <c r="B39" s="10"/>
      <c r="C39" s="10"/>
      <c r="D39" s="10"/>
      <c r="E39" s="10"/>
      <c r="F39" s="10"/>
      <c r="G39" s="10"/>
      <c r="H39" s="10"/>
      <c r="I39" s="2"/>
    </row>
    <row r="40" ht="15" spans="1:9">
      <c r="A40" s="10"/>
      <c r="B40" s="10"/>
      <c r="C40" s="10"/>
      <c r="D40" s="10"/>
      <c r="E40" s="10"/>
      <c r="F40" s="10"/>
      <c r="G40" s="10"/>
      <c r="H40" s="10"/>
      <c r="I40" s="2"/>
    </row>
    <row r="41" ht="15" spans="1:9">
      <c r="A41" s="10"/>
      <c r="B41" s="10"/>
      <c r="C41" s="10"/>
      <c r="D41" s="10"/>
      <c r="E41" s="10"/>
      <c r="F41" s="10"/>
      <c r="G41" s="10"/>
      <c r="H41" s="10"/>
      <c r="I41" s="2"/>
    </row>
    <row r="42" ht="15" spans="1:9">
      <c r="A42" s="10"/>
      <c r="B42" s="10"/>
      <c r="C42" s="10"/>
      <c r="D42" s="10"/>
      <c r="E42" s="10"/>
      <c r="F42" s="10"/>
      <c r="G42" s="10"/>
      <c r="H42" s="10"/>
      <c r="I42" s="2"/>
    </row>
    <row r="43" ht="15" spans="1:9">
      <c r="A43" s="10"/>
      <c r="B43" s="10"/>
      <c r="C43" s="10"/>
      <c r="D43" s="10"/>
      <c r="E43" s="10"/>
      <c r="F43" s="10"/>
      <c r="G43" s="10"/>
      <c r="H43" s="10"/>
      <c r="I43" s="2"/>
    </row>
    <row r="44" ht="15" spans="1:9">
      <c r="A44" s="10"/>
      <c r="B44" s="10"/>
      <c r="C44" s="10"/>
      <c r="D44" s="10"/>
      <c r="E44" s="10"/>
      <c r="F44" s="10"/>
      <c r="G44" s="10"/>
      <c r="H44" s="10"/>
      <c r="I44" s="2"/>
    </row>
    <row r="45" ht="15" spans="1:9">
      <c r="A45" s="10"/>
      <c r="B45" s="10"/>
      <c r="C45" s="10"/>
      <c r="D45" s="10"/>
      <c r="E45" s="10"/>
      <c r="F45" s="10"/>
      <c r="G45" s="10"/>
      <c r="H45" s="10"/>
      <c r="I45" s="2"/>
    </row>
    <row r="46" ht="15" spans="1:9">
      <c r="A46" s="10"/>
      <c r="B46" s="10"/>
      <c r="C46" s="10"/>
      <c r="D46" s="10"/>
      <c r="E46" s="10"/>
      <c r="F46" s="10"/>
      <c r="G46" s="10"/>
      <c r="H46" s="10"/>
      <c r="I46" s="2"/>
    </row>
    <row r="47" ht="15" spans="1:9">
      <c r="A47" s="10"/>
      <c r="B47" s="10"/>
      <c r="C47" s="10"/>
      <c r="D47" s="10"/>
      <c r="E47" s="10"/>
      <c r="F47" s="10"/>
      <c r="G47" s="10"/>
      <c r="H47" s="10"/>
      <c r="I47" s="2"/>
    </row>
    <row r="48" ht="15" spans="1:9">
      <c r="A48" s="10"/>
      <c r="B48" s="10"/>
      <c r="C48" s="10"/>
      <c r="D48" s="10"/>
      <c r="E48" s="10"/>
      <c r="F48" s="10"/>
      <c r="G48" s="10"/>
      <c r="H48" s="10"/>
      <c r="I48" s="2"/>
    </row>
    <row r="49" ht="15" spans="1:9">
      <c r="A49" s="10"/>
      <c r="B49" s="10"/>
      <c r="C49" s="10"/>
      <c r="D49" s="10"/>
      <c r="E49" s="10"/>
      <c r="F49" s="10"/>
      <c r="G49" s="10"/>
      <c r="H49" s="10"/>
      <c r="I49" s="2"/>
    </row>
    <row r="50" ht="15" spans="1:9">
      <c r="A50" s="10"/>
      <c r="B50" s="10"/>
      <c r="C50" s="10"/>
      <c r="D50" s="10"/>
      <c r="E50" s="10"/>
      <c r="F50" s="10"/>
      <c r="G50" s="10"/>
      <c r="H50" s="10"/>
      <c r="I50" s="2"/>
    </row>
    <row r="51" ht="15" spans="1:9">
      <c r="A51" s="2"/>
      <c r="B51" s="2"/>
      <c r="C51" s="2"/>
      <c r="D51" s="2"/>
      <c r="E51" s="2"/>
      <c r="F51" s="2"/>
      <c r="G51" s="2"/>
      <c r="H51" s="2"/>
      <c r="I51" s="2"/>
    </row>
    <row r="52" ht="15" spans="1:9">
      <c r="A52" s="2"/>
      <c r="B52" s="2"/>
      <c r="C52" s="2"/>
      <c r="D52" s="2"/>
      <c r="E52" s="2"/>
      <c r="F52" s="2"/>
      <c r="G52" s="2"/>
      <c r="H52" s="2"/>
      <c r="I52" s="2"/>
    </row>
    <row r="53" ht="15" spans="1:9">
      <c r="A53" s="2"/>
      <c r="B53" s="2"/>
      <c r="C53" s="2"/>
      <c r="D53" s="2"/>
      <c r="E53" s="2"/>
      <c r="F53" s="2"/>
      <c r="G53" s="2"/>
      <c r="H53" s="2"/>
      <c r="I53" s="2"/>
    </row>
    <row r="54" ht="15" spans="1:9">
      <c r="A54" s="2"/>
      <c r="B54" s="2"/>
      <c r="C54" s="2"/>
      <c r="D54" s="2"/>
      <c r="E54" s="2"/>
      <c r="F54" s="2"/>
      <c r="G54" s="2"/>
      <c r="H54" s="2"/>
      <c r="I54" s="2"/>
    </row>
    <row r="55" ht="15" spans="1:9">
      <c r="A55" s="2"/>
      <c r="B55" s="2"/>
      <c r="C55" s="2"/>
      <c r="D55" s="2"/>
      <c r="E55" s="2"/>
      <c r="F55" s="2"/>
      <c r="G55" s="2"/>
      <c r="H55" s="2"/>
      <c r="I55" s="2"/>
    </row>
    <row r="56" ht="15" spans="1:9">
      <c r="A56" s="2"/>
      <c r="B56" s="2"/>
      <c r="C56" s="2"/>
      <c r="D56" s="2"/>
      <c r="E56" s="2"/>
      <c r="F56" s="2"/>
      <c r="G56" s="2"/>
      <c r="H56" s="2"/>
      <c r="I56" s="2"/>
    </row>
    <row r="57" ht="15" spans="1:9">
      <c r="A57" s="2"/>
      <c r="B57" s="2"/>
      <c r="C57" s="2"/>
      <c r="D57" s="2"/>
      <c r="E57" s="2"/>
      <c r="F57" s="2"/>
      <c r="G57" s="2"/>
      <c r="H57" s="2"/>
      <c r="I57" s="2"/>
    </row>
    <row r="58" ht="15" spans="1:9">
      <c r="A58" s="2"/>
      <c r="B58" s="2"/>
      <c r="C58" s="2"/>
      <c r="D58" s="2"/>
      <c r="E58" s="2"/>
      <c r="F58" s="2"/>
      <c r="G58" s="2"/>
      <c r="H58" s="2"/>
      <c r="I58" s="2"/>
    </row>
    <row r="59" ht="15" spans="1:9">
      <c r="A59" s="2"/>
      <c r="B59" s="2"/>
      <c r="C59" s="2"/>
      <c r="D59" s="2"/>
      <c r="E59" s="2"/>
      <c r="F59" s="2"/>
      <c r="G59" s="2"/>
      <c r="H59" s="2"/>
      <c r="I59" s="2"/>
    </row>
    <row r="60" ht="15" spans="1:9">
      <c r="A60" s="2"/>
      <c r="B60" s="2"/>
      <c r="C60" s="2"/>
      <c r="D60" s="2"/>
      <c r="E60" s="2"/>
      <c r="F60" s="2"/>
      <c r="G60" s="2"/>
      <c r="H60" s="2"/>
      <c r="I60" s="2"/>
    </row>
  </sheetData>
  <mergeCells count="2">
    <mergeCell ref="A1:I1"/>
    <mergeCell ref="A15:I15"/>
  </mergeCells>
  <conditionalFormatting sqref="G4:G13">
    <cfRule type="expression" dxfId="1" priority="1">
      <formula>G4="不通过"</formula>
    </cfRule>
    <cfRule type="expression" dxfId="4" priority="2">
      <formula>G4="预警"</formula>
    </cfRule>
    <cfRule type="expression" dxfId="3" priority="3">
      <formula>OR(G4="通过",G4="条件通过")</formula>
    </cfRule>
  </conditionalFormatting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8"/>
  <sheetViews>
    <sheetView workbookViewId="0">
      <selection activeCell="A1" sqref="A1:H1"/>
    </sheetView>
  </sheetViews>
  <sheetFormatPr defaultColWidth="9" defaultRowHeight="14.4"/>
  <cols>
    <col min="1" max="1" width="16" customWidth="1"/>
    <col min="2" max="2" width="30.7777777777778" customWidth="1"/>
    <col min="3" max="3" width="34" customWidth="1"/>
    <col min="4" max="4" width="30.7777777777778" customWidth="1"/>
    <col min="5" max="5" width="20" customWidth="1"/>
    <col min="6" max="6" width="16" customWidth="1"/>
    <col min="7" max="7" width="14" customWidth="1"/>
    <col min="8" max="8" width="30.7777777777778" customWidth="1"/>
  </cols>
  <sheetData>
    <row r="1" ht="20.4" spans="1:9">
      <c r="A1" s="1" t="s">
        <v>443</v>
      </c>
      <c r="B1" s="1"/>
      <c r="C1" s="1"/>
      <c r="D1" s="1"/>
      <c r="E1" s="1"/>
      <c r="F1" s="1"/>
      <c r="G1" s="1"/>
      <c r="H1" s="1"/>
      <c r="I1" s="2"/>
    </row>
    <row r="2" ht="15" spans="1:9">
      <c r="A2" s="3"/>
      <c r="B2" s="3"/>
      <c r="C2" s="3"/>
      <c r="D2" s="3"/>
      <c r="E2" s="3"/>
      <c r="F2" s="3"/>
      <c r="G2" s="3"/>
      <c r="H2" s="3"/>
      <c r="I2" s="2"/>
    </row>
    <row r="3" ht="15.6" spans="1:9">
      <c r="A3" s="11" t="s">
        <v>444</v>
      </c>
      <c r="B3" s="11"/>
      <c r="C3" s="11"/>
      <c r="D3" s="11"/>
      <c r="E3" s="11"/>
      <c r="F3" s="11"/>
      <c r="G3" s="11"/>
      <c r="H3" s="11"/>
      <c r="I3" s="2"/>
    </row>
    <row r="4" ht="15.6" spans="1:9">
      <c r="A4" s="4" t="s">
        <v>306</v>
      </c>
      <c r="B4" s="12" t="str">
        <f>输入与总览!B3</f>
        <v>示例工程（请替换为项目名称）</v>
      </c>
      <c r="C4" s="4" t="s">
        <v>86</v>
      </c>
      <c r="D4" s="12" t="str">
        <f>输入与总览!B4</f>
        <v>示例吊装部件（请替换）</v>
      </c>
      <c r="E4" s="4" t="s">
        <v>67</v>
      </c>
      <c r="F4" s="12" t="str">
        <f>输入与总览!B5</f>
        <v>示例吊车型号（请替换，不得直接用于正式计算）</v>
      </c>
      <c r="G4" s="4" t="s">
        <v>82</v>
      </c>
      <c r="H4" s="12" t="str">
        <f>输入与总览!E3</f>
        <v>LIFT-CALC-PUBLIC-V1.0</v>
      </c>
      <c r="I4" s="2"/>
    </row>
    <row r="5" ht="15.6" spans="1:9">
      <c r="A5" s="4" t="s">
        <v>88</v>
      </c>
      <c r="B5" s="12" t="str">
        <f>输入与总览!E4</f>
        <v>履带吊/汽车吊/全地面起重机（请按实际选择）</v>
      </c>
      <c r="C5" s="4" t="s">
        <v>68</v>
      </c>
      <c r="D5" s="12" t="str">
        <f>输入与总览!E5</f>
        <v>示例工况/配重（请按厂家性能表替换）</v>
      </c>
      <c r="E5" s="4" t="s">
        <v>93</v>
      </c>
      <c r="F5" s="12" t="str">
        <f>输入与总览!H5</f>
        <v>履带</v>
      </c>
      <c r="G5" s="4" t="s">
        <v>84</v>
      </c>
      <c r="H5" s="13" t="str">
        <f>输入与总览!H3</f>
        <v>填写日期</v>
      </c>
      <c r="I5" s="2"/>
    </row>
    <row r="6" ht="22" customHeight="1" spans="1:9">
      <c r="A6" s="4" t="s">
        <v>307</v>
      </c>
      <c r="B6" s="12">
        <f>输入与总览!B6</f>
        <v>174</v>
      </c>
      <c r="C6" s="4" t="s">
        <v>308</v>
      </c>
      <c r="D6" s="12" t="s">
        <v>309</v>
      </c>
      <c r="E6" s="4">
        <f>输入与总览!E6</f>
        <v>30</v>
      </c>
      <c r="F6" s="12" t="s">
        <v>308</v>
      </c>
      <c r="G6" s="4" t="s">
        <v>310</v>
      </c>
      <c r="H6" s="12">
        <f>输入与总览!H6</f>
        <v>253</v>
      </c>
      <c r="I6" s="2"/>
    </row>
    <row r="7" ht="15.6" spans="1:9">
      <c r="A7" s="4" t="s">
        <v>279</v>
      </c>
      <c r="B7" s="12">
        <f>输入与总览!B12</f>
        <v>400</v>
      </c>
      <c r="C7" s="4" t="s">
        <v>56</v>
      </c>
      <c r="D7" s="12" t="s">
        <v>23</v>
      </c>
      <c r="E7" s="4" t="str">
        <f>输入与总览!E12</f>
        <v>示例依据：请填写设计建议、地勘报告或现场检测报告编号</v>
      </c>
      <c r="F7" s="12" t="s">
        <v>445</v>
      </c>
      <c r="G7" s="4" t="str">
        <f>输入与总览!H12&amp;"m×"&amp;输入与总览!B13&amp;"m"</f>
        <v>6m×4.5m</v>
      </c>
      <c r="H7" s="12" t="str">
        <f>"面积"&amp;支腿地基!E7&amp;"m²"</f>
        <v>面积27m²</v>
      </c>
      <c r="I7" s="2"/>
    </row>
    <row r="8" ht="24" customHeight="1" spans="1:9">
      <c r="A8" s="4" t="s">
        <v>446</v>
      </c>
      <c r="B8" s="12" t="str">
        <f>强制校验与风险分级!G13</f>
        <v>不通过</v>
      </c>
      <c r="C8" s="4" t="s">
        <v>419</v>
      </c>
      <c r="D8" s="12" t="str">
        <f>强制校验与风险分级!H13</f>
        <v>高</v>
      </c>
      <c r="E8" s="4"/>
      <c r="F8" s="12"/>
      <c r="G8" s="4"/>
      <c r="H8" s="12"/>
      <c r="I8" s="2"/>
    </row>
    <row r="9" ht="15" spans="1:9">
      <c r="A9" s="5"/>
      <c r="B9" s="5"/>
      <c r="C9" s="5"/>
      <c r="D9" s="5"/>
      <c r="E9" s="5"/>
      <c r="F9" s="5"/>
      <c r="G9" s="5"/>
      <c r="H9" s="5"/>
      <c r="I9" s="2"/>
    </row>
    <row r="10" ht="15.6" spans="1:9">
      <c r="A10" s="11" t="s">
        <v>447</v>
      </c>
      <c r="B10" s="11"/>
      <c r="C10" s="11"/>
      <c r="D10" s="11"/>
      <c r="E10" s="11"/>
      <c r="F10" s="11"/>
      <c r="G10" s="11"/>
      <c r="H10" s="11"/>
      <c r="I10" s="2"/>
    </row>
    <row r="11" ht="15.6" spans="1:9">
      <c r="A11" s="4" t="s">
        <v>448</v>
      </c>
      <c r="B11" s="4" t="s">
        <v>449</v>
      </c>
      <c r="C11" s="4" t="s">
        <v>450</v>
      </c>
      <c r="D11" s="4" t="s">
        <v>451</v>
      </c>
      <c r="E11" s="4" t="s">
        <v>375</v>
      </c>
      <c r="F11" s="4"/>
      <c r="G11" s="4"/>
      <c r="H11" s="4"/>
      <c r="I11" s="2"/>
    </row>
    <row r="12" ht="30" spans="1:9">
      <c r="A12" s="5" t="s">
        <v>452</v>
      </c>
      <c r="B12" s="5" t="s">
        <v>453</v>
      </c>
      <c r="C12" s="5" t="s">
        <v>454</v>
      </c>
      <c r="D12" s="5" t="str">
        <f>编制依据与参数来源!G16</f>
        <v>缺失/示例</v>
      </c>
      <c r="E12" s="5" t="s">
        <v>455</v>
      </c>
      <c r="F12" s="5"/>
      <c r="G12" s="5"/>
      <c r="H12" s="5"/>
      <c r="I12" s="2"/>
    </row>
    <row r="13" ht="30" spans="1:9">
      <c r="A13" s="5" t="s">
        <v>279</v>
      </c>
      <c r="B13" s="5" t="s">
        <v>456</v>
      </c>
      <c r="C13" s="5" t="s">
        <v>457</v>
      </c>
      <c r="D13" s="5" t="str">
        <f>编制依据与参数来源!G22</f>
        <v>缺失</v>
      </c>
      <c r="E13" s="5" t="s">
        <v>458</v>
      </c>
      <c r="F13" s="5"/>
      <c r="G13" s="5"/>
      <c r="H13" s="5"/>
      <c r="I13" s="2"/>
    </row>
    <row r="14" ht="30" spans="1:9">
      <c r="A14" s="5" t="s">
        <v>283</v>
      </c>
      <c r="B14" s="5" t="s">
        <v>459</v>
      </c>
      <c r="C14" s="5" t="s">
        <v>460</v>
      </c>
      <c r="D14" s="5" t="str">
        <f>编制依据与参数来源!G20</f>
        <v>已填写</v>
      </c>
      <c r="E14" s="5" t="s">
        <v>461</v>
      </c>
      <c r="F14" s="5"/>
      <c r="G14" s="5"/>
      <c r="H14" s="5"/>
      <c r="I14" s="2"/>
    </row>
    <row r="15" ht="21" customHeight="1" spans="1:9">
      <c r="A15" s="5" t="s">
        <v>462</v>
      </c>
      <c r="B15" s="5" t="s">
        <v>463</v>
      </c>
      <c r="C15" s="5" t="s">
        <v>464</v>
      </c>
      <c r="D15" s="5" t="str">
        <f>编制依据与参数来源!G26</f>
        <v>已填写</v>
      </c>
      <c r="E15" s="5" t="s">
        <v>465</v>
      </c>
      <c r="F15" s="5"/>
      <c r="G15" s="5"/>
      <c r="H15" s="5"/>
      <c r="I15" s="2"/>
    </row>
    <row r="16" ht="21" customHeight="1" spans="1:9">
      <c r="A16" s="5" t="s">
        <v>466</v>
      </c>
      <c r="B16" s="5" t="s">
        <v>467</v>
      </c>
      <c r="C16" s="5" t="s">
        <v>468</v>
      </c>
      <c r="D16" s="5" t="str">
        <f>编制依据与参数来源!G17</f>
        <v>已填写</v>
      </c>
      <c r="E16" s="5" t="s">
        <v>469</v>
      </c>
      <c r="F16" s="5"/>
      <c r="G16" s="5"/>
      <c r="H16" s="5"/>
      <c r="I16" s="2"/>
    </row>
    <row r="17" ht="30" spans="1:9">
      <c r="A17" s="5" t="s">
        <v>65</v>
      </c>
      <c r="B17" s="5" t="s">
        <v>470</v>
      </c>
      <c r="C17" s="5" t="s">
        <v>471</v>
      </c>
      <c r="D17" s="5" t="str">
        <f>附件清单与审批!D11</f>
        <v>缺失</v>
      </c>
      <c r="E17" s="5" t="s">
        <v>472</v>
      </c>
      <c r="F17" s="5"/>
      <c r="G17" s="5"/>
      <c r="H17" s="5"/>
      <c r="I17" s="2"/>
    </row>
    <row r="18" ht="15" spans="1:9">
      <c r="A18" s="5"/>
      <c r="B18" s="5"/>
      <c r="C18" s="5"/>
      <c r="D18" s="5"/>
      <c r="E18" s="5"/>
      <c r="F18" s="5"/>
      <c r="G18" s="5"/>
      <c r="H18" s="5"/>
      <c r="I18" s="2"/>
    </row>
    <row r="19" ht="15.6" spans="1:9">
      <c r="A19" s="11" t="s">
        <v>473</v>
      </c>
      <c r="B19" s="11"/>
      <c r="C19" s="11"/>
      <c r="D19" s="11"/>
      <c r="E19" s="11"/>
      <c r="F19" s="11"/>
      <c r="G19" s="11"/>
      <c r="H19" s="11"/>
      <c r="I19" s="2"/>
    </row>
    <row r="20" ht="15.6" spans="1:9">
      <c r="A20" s="4" t="s">
        <v>320</v>
      </c>
      <c r="B20" s="4" t="s">
        <v>270</v>
      </c>
      <c r="C20" s="4" t="s">
        <v>474</v>
      </c>
      <c r="D20" s="4" t="s">
        <v>271</v>
      </c>
      <c r="E20" s="4" t="s">
        <v>272</v>
      </c>
      <c r="F20" s="4" t="s">
        <v>475</v>
      </c>
      <c r="G20" s="4" t="s">
        <v>419</v>
      </c>
      <c r="H20" s="4" t="s">
        <v>476</v>
      </c>
      <c r="I20" s="2"/>
    </row>
    <row r="21" ht="60" spans="1:9">
      <c r="A21" s="5">
        <v>1</v>
      </c>
      <c r="B21" s="5" t="s">
        <v>477</v>
      </c>
      <c r="C21" s="5" t="s">
        <v>478</v>
      </c>
      <c r="D21" s="5">
        <f>起重量校核!E6</f>
        <v>0.819739130434783</v>
      </c>
      <c r="E21" s="5">
        <f>输入与总览!E10</f>
        <v>0.9</v>
      </c>
      <c r="F21" s="5" t="str">
        <f>起重量校核!H6</f>
        <v>满足</v>
      </c>
      <c r="G21" s="5" t="str">
        <f>强制校验与风险分级!H6</f>
        <v>低</v>
      </c>
      <c r="H21" s="5" t="s">
        <v>479</v>
      </c>
      <c r="I21" s="2"/>
    </row>
    <row r="22" ht="30" spans="1:9">
      <c r="A22" s="5">
        <v>2</v>
      </c>
      <c r="B22" s="5" t="s">
        <v>480</v>
      </c>
      <c r="C22" s="5" t="s">
        <v>481</v>
      </c>
      <c r="D22" s="5">
        <f>支腿地基!E6</f>
        <v>822.067567567568</v>
      </c>
      <c r="E22" s="5" t="s">
        <v>482</v>
      </c>
      <c r="F22" s="5" t="str">
        <f>支腿地基!H6</f>
        <v>需结合机型复核</v>
      </c>
      <c r="G22" s="5" t="s">
        <v>483</v>
      </c>
      <c r="H22" s="5" t="s">
        <v>484</v>
      </c>
      <c r="I22" s="2"/>
    </row>
    <row r="23" ht="15" spans="1:9">
      <c r="A23" s="5">
        <v>3</v>
      </c>
      <c r="B23" s="5" t="s">
        <v>279</v>
      </c>
      <c r="C23" s="5" t="s">
        <v>485</v>
      </c>
      <c r="D23" s="5">
        <f>支腿地基!E8</f>
        <v>298.38008008008</v>
      </c>
      <c r="E23" s="5">
        <f>输入与总览!B12</f>
        <v>400</v>
      </c>
      <c r="F23" s="5" t="str">
        <f>支腿地基!H8</f>
        <v>满足</v>
      </c>
      <c r="G23" s="5" t="str">
        <f>强制校验与风险分级!H7</f>
        <v>低</v>
      </c>
      <c r="H23" s="5" t="s">
        <v>486</v>
      </c>
      <c r="I23" s="2"/>
    </row>
    <row r="24" ht="15" spans="1:9">
      <c r="A24" s="5">
        <v>4</v>
      </c>
      <c r="B24" s="5" t="s">
        <v>487</v>
      </c>
      <c r="C24" s="5" t="s">
        <v>488</v>
      </c>
      <c r="D24" s="5">
        <f>支腿地基!E9</f>
        <v>20.1406554054054</v>
      </c>
      <c r="E24" s="5">
        <f>支腿地基!E7</f>
        <v>27</v>
      </c>
      <c r="F24" s="5" t="str">
        <f>支腿地基!H9</f>
        <v>满足</v>
      </c>
      <c r="G24" s="5" t="str">
        <f>强制校验与风险分级!H7</f>
        <v>低</v>
      </c>
      <c r="H24" s="5" t="s">
        <v>489</v>
      </c>
      <c r="I24" s="2"/>
    </row>
    <row r="25" ht="30" spans="1:9">
      <c r="A25" s="5">
        <v>5</v>
      </c>
      <c r="B25" s="5" t="s">
        <v>490</v>
      </c>
      <c r="C25" s="5" t="s">
        <v>491</v>
      </c>
      <c r="D25" s="5">
        <f>吊索具!E6</f>
        <v>0.735802916969059</v>
      </c>
      <c r="E25" s="5">
        <f>参数库!C6</f>
        <v>0.8</v>
      </c>
      <c r="F25" s="5" t="str">
        <f>吊索具!H6</f>
        <v>满足</v>
      </c>
      <c r="G25" s="5" t="str">
        <f>强制校验与风险分级!H8</f>
        <v>低</v>
      </c>
      <c r="H25" s="5" t="s">
        <v>492</v>
      </c>
      <c r="I25" s="2"/>
    </row>
    <row r="26" ht="15" spans="1:9">
      <c r="A26" s="5">
        <v>6</v>
      </c>
      <c r="B26" s="5" t="s">
        <v>493</v>
      </c>
      <c r="C26" s="5" t="s">
        <v>494</v>
      </c>
      <c r="D26" s="5">
        <f>风荷载!E6</f>
        <v>322.337925</v>
      </c>
      <c r="E26" s="5">
        <f>参数库!C16</f>
        <v>8</v>
      </c>
      <c r="F26" s="5" t="str">
        <f>风荷载!H6</f>
        <v>纳入复核</v>
      </c>
      <c r="G26" s="5" t="str">
        <f>强制校验与风险分级!H9</f>
        <v>低</v>
      </c>
      <c r="H26" s="5" t="s">
        <v>495</v>
      </c>
      <c r="I26" s="2"/>
    </row>
    <row r="27" ht="30" spans="1:9">
      <c r="A27" s="5">
        <v>7</v>
      </c>
      <c r="B27" s="5" t="s">
        <v>496</v>
      </c>
      <c r="C27" s="5" t="s">
        <v>497</v>
      </c>
      <c r="D27" s="5" t="str">
        <f>IF(输入与总览!E16&gt;0,双机抬吊!E6,"单机不适用")</f>
        <v>单机不适用</v>
      </c>
      <c r="E27" s="5" t="s">
        <v>498</v>
      </c>
      <c r="F27" s="5" t="str">
        <f>IF(输入与总览!E16&gt;0,双机抬吊!H6,"不适用")</f>
        <v>不适用</v>
      </c>
      <c r="G27" s="5" t="str">
        <f>强制校验与风险分级!H10</f>
        <v>低</v>
      </c>
      <c r="H27" s="5" t="s">
        <v>499</v>
      </c>
      <c r="I27" s="2"/>
    </row>
    <row r="28" ht="15" spans="1:9">
      <c r="A28" s="5">
        <v>8</v>
      </c>
      <c r="B28" s="5" t="s">
        <v>292</v>
      </c>
      <c r="C28" s="5" t="s">
        <v>500</v>
      </c>
      <c r="D28" s="5">
        <f>抗倾覆!E6</f>
        <v>1.22008023031757</v>
      </c>
      <c r="E28" s="5">
        <f>参数库!C7</f>
        <v>1.25</v>
      </c>
      <c r="F28" s="5" t="str">
        <f>抗倾覆!H6</f>
        <v>不满足</v>
      </c>
      <c r="G28" s="5" t="str">
        <f>强制校验与风险分级!H11</f>
        <v>中</v>
      </c>
      <c r="H28" s="5" t="s">
        <v>501</v>
      </c>
      <c r="I28" s="2"/>
    </row>
    <row r="29" ht="15" spans="1:9">
      <c r="A29" s="5"/>
      <c r="B29" s="5"/>
      <c r="C29" s="5"/>
      <c r="D29" s="5"/>
      <c r="E29" s="5"/>
      <c r="F29" s="5"/>
      <c r="G29" s="5"/>
      <c r="H29" s="5"/>
      <c r="I29" s="2"/>
    </row>
    <row r="30" ht="15.6" spans="1:9">
      <c r="A30" s="11" t="s">
        <v>502</v>
      </c>
      <c r="B30" s="11"/>
      <c r="C30" s="11"/>
      <c r="D30" s="11"/>
      <c r="E30" s="11"/>
      <c r="F30" s="11"/>
      <c r="G30" s="11"/>
      <c r="H30" s="11"/>
      <c r="I30" s="2"/>
    </row>
    <row r="31" ht="15" spans="1:9">
      <c r="A31" s="5" t="s">
        <v>503</v>
      </c>
      <c r="B31" s="5">
        <f>强制校验与风险分级!C13</f>
        <v>2</v>
      </c>
      <c r="C31" s="5" t="s">
        <v>439</v>
      </c>
      <c r="D31" s="5" t="s">
        <v>504</v>
      </c>
      <c r="E31" s="5">
        <f>COUNTIF(强制校验与风险分级!G4:G12,"预警")</f>
        <v>1</v>
      </c>
      <c r="F31" s="5" t="s">
        <v>439</v>
      </c>
      <c r="G31" s="5" t="s">
        <v>505</v>
      </c>
      <c r="H31" s="5" t="str">
        <f>强制校验与风险分级!G13</f>
        <v>不通过</v>
      </c>
      <c r="I31" s="2"/>
    </row>
    <row r="32" ht="30" spans="1:9">
      <c r="A32" s="5" t="s">
        <v>506</v>
      </c>
      <c r="B32" s="5" t="s">
        <v>507</v>
      </c>
      <c r="C32" s="5"/>
      <c r="D32" s="5"/>
      <c r="E32" s="5"/>
      <c r="F32" s="5"/>
      <c r="G32" s="5"/>
      <c r="H32" s="5"/>
      <c r="I32" s="2"/>
    </row>
    <row r="33" ht="45" spans="1:9">
      <c r="A33" s="5" t="s">
        <v>508</v>
      </c>
      <c r="B33" s="5" t="s">
        <v>509</v>
      </c>
      <c r="C33" s="5"/>
      <c r="D33" s="5"/>
      <c r="E33" s="5"/>
      <c r="F33" s="5"/>
      <c r="G33" s="5"/>
      <c r="H33" s="5"/>
      <c r="I33" s="2"/>
    </row>
    <row r="34" ht="45" spans="1:9">
      <c r="A34" s="5" t="s">
        <v>510</v>
      </c>
      <c r="B34" s="5" t="s">
        <v>511</v>
      </c>
      <c r="C34" s="5"/>
      <c r="D34" s="5"/>
      <c r="E34" s="5"/>
      <c r="F34" s="5"/>
      <c r="G34" s="5"/>
      <c r="H34" s="5"/>
      <c r="I34" s="2"/>
    </row>
    <row r="35" ht="45" spans="1:9">
      <c r="A35" s="5" t="s">
        <v>512</v>
      </c>
      <c r="B35" s="5" t="s">
        <v>513</v>
      </c>
      <c r="C35" s="5"/>
      <c r="D35" s="5"/>
      <c r="E35" s="5"/>
      <c r="F35" s="5"/>
      <c r="G35" s="5"/>
      <c r="H35" s="5"/>
      <c r="I35" s="2"/>
    </row>
    <row r="36" ht="15.6" spans="1:9">
      <c r="A36" s="11" t="s">
        <v>514</v>
      </c>
      <c r="B36" s="11"/>
      <c r="C36" s="11"/>
      <c r="D36" s="11"/>
      <c r="E36" s="11"/>
      <c r="F36" s="11"/>
      <c r="G36" s="11"/>
      <c r="H36" s="11"/>
      <c r="I36" s="2"/>
    </row>
    <row r="37" ht="20" customHeight="1" spans="1:9">
      <c r="A37" s="4" t="s">
        <v>515</v>
      </c>
      <c r="B37" s="5" t="str">
        <f>IF(强制校验与风险分级!G13="不通过","不通过",IF(强制校验与风险分级!G13="条件通过","条件通过","通过"))</f>
        <v>不通过</v>
      </c>
      <c r="C37" s="5"/>
      <c r="D37" s="5"/>
      <c r="E37" s="5"/>
      <c r="F37" s="5"/>
      <c r="G37" s="5"/>
      <c r="H37" s="5"/>
      <c r="I37" s="2"/>
    </row>
    <row r="38" ht="20" customHeight="1" spans="1:9">
      <c r="A38" s="4" t="s">
        <v>516</v>
      </c>
      <c r="B38" s="5" t="str">
        <f>IF(B37="不通过","存在不通过项，禁止按当前参数实施吊装；应整改后重新验算。",IF(B37="条件通过","计算结果无不通过项，但存在预警项，必须落实附加措施并经复核后方可实施。","各强制校验项满足当前控制要求，可作为专项方案附件提交审批。"))</f>
        <v>存在不通过项，禁止按当前参数实施吊装；应整改后重新验算。</v>
      </c>
      <c r="C38" s="5" t="s">
        <v>203</v>
      </c>
      <c r="D38" s="5" t="s">
        <v>203</v>
      </c>
      <c r="E38" s="5" t="s">
        <v>203</v>
      </c>
      <c r="F38" s="5" t="s">
        <v>203</v>
      </c>
      <c r="G38" s="5" t="s">
        <v>203</v>
      </c>
      <c r="H38" s="5" t="s">
        <v>203</v>
      </c>
      <c r="I38" s="2"/>
    </row>
    <row r="39" ht="20" customHeight="1" spans="1:9">
      <c r="A39" s="4" t="s">
        <v>517</v>
      </c>
      <c r="B39" s="5" t="str">
        <f>IF(B37="通过","按方案组织实施，并做好吊装前复核。",IF(B37="条件通过","落实预警项附加措施、复核参数来源、吊装前再次确认。","严禁实施，调整吊车选型、作业半径、地基处理或索具配置后重新计算。"))</f>
        <v>严禁实施，调整吊车选型、作业半径、地基处理或索具配置后重新计算。</v>
      </c>
      <c r="C39" s="5" t="s">
        <v>203</v>
      </c>
      <c r="D39" s="5" t="s">
        <v>203</v>
      </c>
      <c r="E39" s="5" t="s">
        <v>203</v>
      </c>
      <c r="F39" s="5" t="s">
        <v>203</v>
      </c>
      <c r="G39" s="5" t="s">
        <v>203</v>
      </c>
      <c r="H39" s="5" t="s">
        <v>203</v>
      </c>
      <c r="I39" s="2"/>
    </row>
    <row r="40" ht="20" customHeight="1" spans="1:9">
      <c r="A40" s="4" t="s">
        <v>313</v>
      </c>
      <c r="B40" s="5" t="str">
        <f>B38</f>
        <v>存在不通过项，禁止按当前参数实施吊装；应整改后重新验算。</v>
      </c>
      <c r="C40" s="5" t="s">
        <v>203</v>
      </c>
      <c r="D40" s="5" t="s">
        <v>203</v>
      </c>
      <c r="E40" s="5" t="s">
        <v>203</v>
      </c>
      <c r="F40" s="5" t="s">
        <v>203</v>
      </c>
      <c r="G40" s="5" t="s">
        <v>203</v>
      </c>
      <c r="H40" s="5" t="s">
        <v>203</v>
      </c>
      <c r="I40" s="2"/>
    </row>
    <row r="41" ht="15" spans="1:9">
      <c r="A41" s="3"/>
      <c r="B41" s="3"/>
      <c r="C41" s="3"/>
      <c r="D41" s="3"/>
      <c r="E41" s="3"/>
      <c r="F41" s="3"/>
      <c r="G41" s="3"/>
      <c r="H41" s="3"/>
      <c r="I41" s="2"/>
    </row>
    <row r="42" ht="15" spans="1:9">
      <c r="A42" s="3"/>
      <c r="B42" s="3"/>
      <c r="C42" s="3"/>
      <c r="D42" s="3"/>
      <c r="E42" s="3"/>
      <c r="F42" s="3"/>
      <c r="G42" s="3"/>
      <c r="H42" s="3"/>
      <c r="I42" s="2"/>
    </row>
    <row r="43" ht="15" spans="1:9">
      <c r="A43" s="3" t="s">
        <v>299</v>
      </c>
      <c r="B43" s="3"/>
      <c r="C43" s="3" t="s">
        <v>302</v>
      </c>
      <c r="D43" s="3"/>
      <c r="E43" s="3" t="s">
        <v>300</v>
      </c>
      <c r="F43" s="3"/>
      <c r="G43" s="3" t="s">
        <v>302</v>
      </c>
      <c r="H43" s="3"/>
      <c r="I43" s="2"/>
    </row>
    <row r="44" ht="30" spans="1:9">
      <c r="A44" s="3" t="s">
        <v>518</v>
      </c>
      <c r="B44" s="3"/>
      <c r="C44" s="3" t="s">
        <v>302</v>
      </c>
      <c r="D44" s="3"/>
      <c r="E44" s="3" t="s">
        <v>519</v>
      </c>
      <c r="F44" s="3"/>
      <c r="G44" s="3" t="s">
        <v>302</v>
      </c>
      <c r="H44" s="3"/>
      <c r="I44" s="2"/>
    </row>
    <row r="45" ht="15" spans="1:9">
      <c r="A45" s="3" t="s">
        <v>301</v>
      </c>
      <c r="B45" s="3"/>
      <c r="C45" s="3" t="s">
        <v>302</v>
      </c>
      <c r="D45" s="3"/>
      <c r="E45" s="3" t="s">
        <v>520</v>
      </c>
      <c r="F45" s="3"/>
      <c r="G45" s="3" t="s">
        <v>302</v>
      </c>
      <c r="H45" s="3"/>
      <c r="I45" s="2"/>
    </row>
    <row r="46" ht="15" spans="1:9">
      <c r="A46" s="3"/>
      <c r="B46" s="3"/>
      <c r="C46" s="3"/>
      <c r="D46" s="3"/>
      <c r="E46" s="3"/>
      <c r="F46" s="3"/>
      <c r="G46" s="3"/>
      <c r="H46" s="3"/>
      <c r="I46" s="2"/>
    </row>
    <row r="47" ht="15" spans="1:9">
      <c r="A47" s="10"/>
      <c r="B47" s="10"/>
      <c r="C47" s="10"/>
      <c r="D47" s="10"/>
      <c r="E47" s="10"/>
      <c r="F47" s="10"/>
      <c r="G47" s="10"/>
      <c r="H47" s="10"/>
      <c r="I47" s="2"/>
    </row>
    <row r="48" ht="15" spans="1:9">
      <c r="A48" s="10"/>
      <c r="B48" s="10"/>
      <c r="C48" s="10"/>
      <c r="D48" s="10"/>
      <c r="E48" s="10"/>
      <c r="F48" s="10"/>
      <c r="G48" s="10"/>
      <c r="H48" s="10"/>
      <c r="I48" s="2"/>
    </row>
    <row r="49" ht="15" spans="1:9">
      <c r="A49" s="2"/>
      <c r="B49" s="2"/>
      <c r="C49" s="2"/>
      <c r="D49" s="2"/>
      <c r="E49" s="2"/>
      <c r="F49" s="2"/>
      <c r="G49" s="2"/>
      <c r="H49" s="2"/>
      <c r="I49" s="2"/>
    </row>
    <row r="50" ht="15" spans="1:9">
      <c r="A50" s="2"/>
      <c r="B50" s="2"/>
      <c r="C50" s="2"/>
      <c r="D50" s="2"/>
      <c r="E50" s="2"/>
      <c r="F50" s="2"/>
      <c r="G50" s="2"/>
      <c r="H50" s="2"/>
      <c r="I50" s="2"/>
    </row>
    <row r="51" ht="15" spans="1:9">
      <c r="A51" s="2"/>
      <c r="B51" s="2"/>
      <c r="C51" s="2"/>
      <c r="D51" s="2"/>
      <c r="E51" s="2"/>
      <c r="F51" s="2"/>
      <c r="G51" s="2"/>
      <c r="H51" s="2"/>
      <c r="I51" s="2"/>
    </row>
    <row r="52" ht="15" spans="1:9">
      <c r="A52" s="2"/>
      <c r="B52" s="2"/>
      <c r="C52" s="2"/>
      <c r="D52" s="2"/>
      <c r="E52" s="2"/>
      <c r="F52" s="2"/>
      <c r="G52" s="2"/>
      <c r="H52" s="2"/>
      <c r="I52" s="2"/>
    </row>
    <row r="53" ht="15" spans="1:9">
      <c r="A53" s="2"/>
      <c r="B53" s="2"/>
      <c r="C53" s="2"/>
      <c r="D53" s="2"/>
      <c r="E53" s="2"/>
      <c r="F53" s="2"/>
      <c r="G53" s="2"/>
      <c r="H53" s="2"/>
      <c r="I53" s="2"/>
    </row>
    <row r="54" ht="15" spans="1:9">
      <c r="A54" s="2"/>
      <c r="B54" s="2"/>
      <c r="C54" s="2"/>
      <c r="D54" s="2"/>
      <c r="E54" s="2"/>
      <c r="F54" s="2"/>
      <c r="G54" s="2"/>
      <c r="H54" s="2"/>
      <c r="I54" s="2"/>
    </row>
    <row r="55" ht="15" spans="1:9">
      <c r="A55" s="2"/>
      <c r="B55" s="2"/>
      <c r="C55" s="2"/>
      <c r="D55" s="2"/>
      <c r="E55" s="2"/>
      <c r="F55" s="2"/>
      <c r="G55" s="2"/>
      <c r="H55" s="2"/>
      <c r="I55" s="2"/>
    </row>
    <row r="56" ht="15" spans="1:9">
      <c r="A56" s="2"/>
      <c r="B56" s="2"/>
      <c r="C56" s="2"/>
      <c r="D56" s="2"/>
      <c r="E56" s="2"/>
      <c r="F56" s="2"/>
      <c r="G56" s="2"/>
      <c r="H56" s="2"/>
      <c r="I56" s="2"/>
    </row>
    <row r="57" ht="15" spans="1:9">
      <c r="A57" s="2"/>
      <c r="B57" s="2"/>
      <c r="C57" s="2"/>
      <c r="D57" s="2"/>
      <c r="E57" s="2"/>
      <c r="F57" s="2"/>
      <c r="G57" s="2"/>
      <c r="H57" s="2"/>
      <c r="I57" s="2"/>
    </row>
    <row r="58" ht="15" spans="1:9">
      <c r="A58" s="2"/>
      <c r="B58" s="2"/>
      <c r="C58" s="2"/>
      <c r="D58" s="2"/>
      <c r="E58" s="2"/>
      <c r="F58" s="2"/>
      <c r="G58" s="2"/>
      <c r="H58" s="2"/>
      <c r="I58" s="2"/>
    </row>
  </sheetData>
  <mergeCells count="9">
    <mergeCell ref="A1:H1"/>
    <mergeCell ref="A3:H3"/>
    <mergeCell ref="A10:H10"/>
    <mergeCell ref="A19:H19"/>
    <mergeCell ref="A30:H30"/>
    <mergeCell ref="A36:H36"/>
    <mergeCell ref="B38:H38"/>
    <mergeCell ref="B39:H39"/>
    <mergeCell ref="B40:H40"/>
  </mergeCells>
  <conditionalFormatting sqref="H31">
    <cfRule type="expression" dxfId="1" priority="2">
      <formula>H31="不通过"</formula>
    </cfRule>
  </conditionalFormatting>
  <conditionalFormatting sqref="F21:F28">
    <cfRule type="expression" dxfId="1" priority="1">
      <formula>F21="不满足"</formula>
    </cfRule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workbookViewId="0">
      <selection activeCell="A1" sqref="A1:H1"/>
    </sheetView>
  </sheetViews>
  <sheetFormatPr defaultColWidth="9" defaultRowHeight="14.4"/>
  <cols>
    <col min="1" max="1" width="8" customWidth="1"/>
    <col min="2" max="2" width="44.5555555555556" customWidth="1"/>
    <col min="3" max="4" width="12" customWidth="1"/>
    <col min="5" max="5" width="18" customWidth="1"/>
    <col min="6" max="7" width="12" customWidth="1"/>
    <col min="8" max="8" width="36.3333333333333" customWidth="1"/>
  </cols>
  <sheetData>
    <row r="1" ht="20.4" spans="1:9">
      <c r="A1" s="1" t="s">
        <v>521</v>
      </c>
      <c r="B1" s="1"/>
      <c r="C1" s="1"/>
      <c r="D1" s="1"/>
      <c r="E1" s="1"/>
      <c r="F1" s="1"/>
      <c r="G1" s="1"/>
      <c r="H1" s="1"/>
      <c r="I1" s="2"/>
    </row>
    <row r="2" ht="15" spans="1:9">
      <c r="A2" s="3"/>
      <c r="B2" s="3"/>
      <c r="C2" s="3"/>
      <c r="D2" s="3"/>
      <c r="E2" s="3"/>
      <c r="F2" s="3"/>
      <c r="G2" s="3"/>
      <c r="H2" s="3"/>
      <c r="I2" s="2"/>
    </row>
    <row r="3" ht="15.6" spans="1:9">
      <c r="A3" s="4" t="s">
        <v>320</v>
      </c>
      <c r="B3" s="4" t="s">
        <v>522</v>
      </c>
      <c r="C3" s="4" t="s">
        <v>523</v>
      </c>
      <c r="D3" s="4" t="s">
        <v>451</v>
      </c>
      <c r="E3" s="4" t="s">
        <v>524</v>
      </c>
      <c r="F3" s="4" t="s">
        <v>525</v>
      </c>
      <c r="G3" s="4" t="s">
        <v>526</v>
      </c>
      <c r="H3" s="4" t="s">
        <v>22</v>
      </c>
      <c r="I3" s="2"/>
    </row>
    <row r="4" ht="18" customHeight="1" spans="1:9">
      <c r="A4" s="5">
        <v>1</v>
      </c>
      <c r="B4" s="5" t="s">
        <v>527</v>
      </c>
      <c r="C4" s="5" t="s">
        <v>377</v>
      </c>
      <c r="D4" s="5" t="s">
        <v>528</v>
      </c>
      <c r="E4" s="5"/>
      <c r="F4" s="5"/>
      <c r="G4" s="5" t="s">
        <v>529</v>
      </c>
      <c r="H4" s="5" t="s">
        <v>530</v>
      </c>
      <c r="I4" s="2"/>
    </row>
    <row r="5" ht="18" customHeight="1" spans="1:9">
      <c r="A5" s="5">
        <v>2</v>
      </c>
      <c r="B5" s="5" t="s">
        <v>531</v>
      </c>
      <c r="C5" s="5" t="s">
        <v>377</v>
      </c>
      <c r="D5" s="5" t="s">
        <v>528</v>
      </c>
      <c r="E5" s="5"/>
      <c r="F5" s="5"/>
      <c r="G5" s="5" t="s">
        <v>529</v>
      </c>
      <c r="H5" s="5" t="s">
        <v>532</v>
      </c>
      <c r="I5" s="2"/>
    </row>
    <row r="6" ht="18" customHeight="1" spans="1:9">
      <c r="A6" s="5">
        <v>3</v>
      </c>
      <c r="B6" s="5" t="s">
        <v>533</v>
      </c>
      <c r="C6" s="5" t="s">
        <v>377</v>
      </c>
      <c r="D6" s="5" t="s">
        <v>528</v>
      </c>
      <c r="E6" s="5"/>
      <c r="F6" s="5"/>
      <c r="G6" s="5" t="s">
        <v>529</v>
      </c>
      <c r="H6" s="5" t="s">
        <v>534</v>
      </c>
      <c r="I6" s="2"/>
    </row>
    <row r="7" ht="18" customHeight="1" spans="1:9">
      <c r="A7" s="5">
        <v>4</v>
      </c>
      <c r="B7" s="5" t="s">
        <v>535</v>
      </c>
      <c r="C7" s="5" t="s">
        <v>377</v>
      </c>
      <c r="D7" s="5" t="s">
        <v>528</v>
      </c>
      <c r="E7" s="5"/>
      <c r="F7" s="5"/>
      <c r="G7" s="5" t="s">
        <v>529</v>
      </c>
      <c r="H7" s="5" t="s">
        <v>536</v>
      </c>
      <c r="I7" s="2"/>
    </row>
    <row r="8" ht="18" customHeight="1" spans="1:9">
      <c r="A8" s="5">
        <v>5</v>
      </c>
      <c r="B8" s="5" t="s">
        <v>537</v>
      </c>
      <c r="C8" s="5" t="s">
        <v>377</v>
      </c>
      <c r="D8" s="5" t="s">
        <v>528</v>
      </c>
      <c r="E8" s="5"/>
      <c r="F8" s="5"/>
      <c r="G8" s="5" t="s">
        <v>529</v>
      </c>
      <c r="H8" s="5" t="s">
        <v>538</v>
      </c>
      <c r="I8" s="2"/>
    </row>
    <row r="9" ht="18" customHeight="1" spans="1:9">
      <c r="A9" s="5">
        <v>6</v>
      </c>
      <c r="B9" s="5" t="s">
        <v>539</v>
      </c>
      <c r="C9" s="5" t="s">
        <v>377</v>
      </c>
      <c r="D9" s="5" t="s">
        <v>528</v>
      </c>
      <c r="E9" s="5"/>
      <c r="F9" s="5"/>
      <c r="G9" s="5" t="s">
        <v>529</v>
      </c>
      <c r="H9" s="5" t="s">
        <v>540</v>
      </c>
      <c r="I9" s="2"/>
    </row>
    <row r="10" ht="18" customHeight="1" spans="1:9">
      <c r="A10" s="5">
        <v>7</v>
      </c>
      <c r="B10" s="5" t="s">
        <v>541</v>
      </c>
      <c r="C10" s="5" t="s">
        <v>377</v>
      </c>
      <c r="D10" s="5" t="s">
        <v>528</v>
      </c>
      <c r="E10" s="5"/>
      <c r="F10" s="5"/>
      <c r="G10" s="5" t="s">
        <v>529</v>
      </c>
      <c r="H10" s="5" t="s">
        <v>542</v>
      </c>
      <c r="I10" s="2"/>
    </row>
    <row r="11" ht="18" customHeight="1" spans="1:9">
      <c r="A11" s="5">
        <v>8</v>
      </c>
      <c r="B11" s="5" t="s">
        <v>543</v>
      </c>
      <c r="C11" s="5" t="s">
        <v>377</v>
      </c>
      <c r="D11" s="5" t="s">
        <v>528</v>
      </c>
      <c r="E11" s="5"/>
      <c r="F11" s="5"/>
      <c r="G11" s="5" t="s">
        <v>529</v>
      </c>
      <c r="H11" s="5" t="s">
        <v>544</v>
      </c>
      <c r="I11" s="2"/>
    </row>
    <row r="12" ht="18" customHeight="1" spans="1:9">
      <c r="A12" s="5">
        <v>9</v>
      </c>
      <c r="B12" s="5" t="s">
        <v>545</v>
      </c>
      <c r="C12" s="5" t="s">
        <v>377</v>
      </c>
      <c r="D12" s="5" t="s">
        <v>528</v>
      </c>
      <c r="E12" s="5"/>
      <c r="F12" s="5"/>
      <c r="G12" s="5" t="s">
        <v>529</v>
      </c>
      <c r="H12" s="5" t="s">
        <v>546</v>
      </c>
      <c r="I12" s="2"/>
    </row>
    <row r="13" ht="18" customHeight="1" spans="1:9">
      <c r="A13" s="5">
        <v>10</v>
      </c>
      <c r="B13" s="5" t="s">
        <v>547</v>
      </c>
      <c r="C13" s="5" t="s">
        <v>548</v>
      </c>
      <c r="D13" s="5" t="s">
        <v>528</v>
      </c>
      <c r="E13" s="5"/>
      <c r="F13" s="5"/>
      <c r="G13" s="5" t="s">
        <v>529</v>
      </c>
      <c r="H13" s="5" t="s">
        <v>549</v>
      </c>
      <c r="I13" s="2"/>
    </row>
    <row r="14" ht="18" customHeight="1" spans="1:9">
      <c r="A14" s="5">
        <v>11</v>
      </c>
      <c r="B14" s="5" t="s">
        <v>550</v>
      </c>
      <c r="C14" s="5" t="s">
        <v>377</v>
      </c>
      <c r="D14" s="5" t="s">
        <v>528</v>
      </c>
      <c r="E14" s="5"/>
      <c r="F14" s="5"/>
      <c r="G14" s="5" t="s">
        <v>529</v>
      </c>
      <c r="H14" s="5" t="s">
        <v>551</v>
      </c>
      <c r="I14" s="2"/>
    </row>
    <row r="15" ht="18" customHeight="1" spans="1:9">
      <c r="A15" s="5">
        <v>12</v>
      </c>
      <c r="B15" s="5" t="s">
        <v>552</v>
      </c>
      <c r="C15" s="5" t="s">
        <v>377</v>
      </c>
      <c r="D15" s="5" t="s">
        <v>528</v>
      </c>
      <c r="E15" s="5"/>
      <c r="F15" s="5"/>
      <c r="G15" s="5" t="s">
        <v>529</v>
      </c>
      <c r="H15" s="5" t="s">
        <v>553</v>
      </c>
      <c r="I15" s="2"/>
    </row>
    <row r="16" ht="15" customHeight="1" spans="1:9">
      <c r="A16" s="3"/>
      <c r="B16" s="3"/>
      <c r="C16" s="3"/>
      <c r="D16" s="3"/>
      <c r="E16" s="3"/>
      <c r="F16" s="3"/>
      <c r="G16" s="3"/>
      <c r="H16" s="3"/>
      <c r="I16" s="2"/>
    </row>
    <row r="17" ht="15.6" spans="1:9">
      <c r="A17" s="6" t="s">
        <v>554</v>
      </c>
      <c r="B17" s="6"/>
      <c r="C17" s="6"/>
      <c r="D17" s="6"/>
      <c r="E17" s="6"/>
      <c r="F17" s="6"/>
      <c r="G17" s="6"/>
      <c r="H17" s="6"/>
      <c r="I17" s="2"/>
    </row>
    <row r="18" ht="29" customHeight="1" spans="1:9">
      <c r="A18" s="7" t="s">
        <v>555</v>
      </c>
      <c r="B18" s="8"/>
      <c r="C18" s="8"/>
      <c r="D18" s="8"/>
      <c r="E18" s="8"/>
      <c r="F18" s="8"/>
      <c r="G18" s="8"/>
      <c r="H18" s="8"/>
      <c r="I18" s="2"/>
    </row>
    <row r="19" ht="27" customHeight="1" spans="1:9">
      <c r="A19" s="9"/>
      <c r="B19" s="8"/>
      <c r="C19" s="8"/>
      <c r="D19" s="8"/>
      <c r="E19" s="8"/>
      <c r="F19" s="8"/>
      <c r="G19" s="8"/>
      <c r="H19" s="8"/>
      <c r="I19" s="2"/>
    </row>
    <row r="20" ht="24" customHeight="1" spans="1:9">
      <c r="A20" s="7" t="s">
        <v>556</v>
      </c>
      <c r="B20" s="8"/>
      <c r="C20" s="8"/>
      <c r="D20" s="8"/>
      <c r="E20" s="8"/>
      <c r="F20" s="8"/>
      <c r="G20" s="8"/>
      <c r="H20" s="8"/>
      <c r="I20" s="2"/>
    </row>
    <row r="21" ht="25" customHeight="1" spans="1:9">
      <c r="A21" s="9"/>
      <c r="B21" s="8"/>
      <c r="C21" s="8"/>
      <c r="D21" s="8"/>
      <c r="E21" s="8"/>
      <c r="F21" s="8"/>
      <c r="G21" s="8"/>
      <c r="H21" s="8"/>
      <c r="I21" s="2"/>
    </row>
    <row r="22" ht="20" customHeight="1" spans="1:9">
      <c r="A22" s="7" t="s">
        <v>557</v>
      </c>
      <c r="B22" s="8"/>
      <c r="C22" s="8"/>
      <c r="D22" s="8"/>
      <c r="E22" s="8"/>
      <c r="F22" s="8"/>
      <c r="G22" s="8"/>
      <c r="H22" s="8"/>
      <c r="I22" s="2"/>
    </row>
    <row r="23" ht="20" customHeight="1" spans="1:9">
      <c r="A23" s="9"/>
      <c r="B23" s="8"/>
      <c r="C23" s="8"/>
      <c r="D23" s="8"/>
      <c r="E23" s="8"/>
      <c r="F23" s="8"/>
      <c r="G23" s="8"/>
      <c r="H23" s="8"/>
      <c r="I23" s="2"/>
    </row>
    <row r="24" ht="52" customHeight="1" spans="1:9">
      <c r="A24" s="5" t="s">
        <v>558</v>
      </c>
      <c r="B24" s="8" t="str">
        <f>IF(COUNTIF(D4:D15,"缺失")&gt;0,"附件缺失，不得审批通过",IF(COUNTIF(G4:G15,"需整改")&gt;0,"存在需整改项，整改后复核","附件状态满足审批流转要求"))</f>
        <v>附件缺失，不得审批通过</v>
      </c>
      <c r="C24" s="8" t="s">
        <v>203</v>
      </c>
      <c r="D24" s="8" t="s">
        <v>203</v>
      </c>
      <c r="E24" s="8" t="s">
        <v>203</v>
      </c>
      <c r="F24" s="8" t="s">
        <v>203</v>
      </c>
      <c r="G24" s="8" t="s">
        <v>203</v>
      </c>
      <c r="H24" s="8" t="s">
        <v>203</v>
      </c>
      <c r="I24" s="2"/>
    </row>
    <row r="25" ht="15" spans="1:9">
      <c r="A25" s="3"/>
      <c r="B25" s="3"/>
      <c r="C25" s="3"/>
      <c r="D25" s="3"/>
      <c r="E25" s="3"/>
      <c r="F25" s="3"/>
      <c r="G25" s="3"/>
      <c r="H25" s="3"/>
      <c r="I25" s="2"/>
    </row>
    <row r="26" ht="15" spans="1:9">
      <c r="A26" s="3"/>
      <c r="B26" s="3"/>
      <c r="C26" s="3"/>
      <c r="D26" s="3"/>
      <c r="E26" s="3"/>
      <c r="F26" s="3"/>
      <c r="G26" s="3"/>
      <c r="H26" s="3"/>
      <c r="I26" s="2"/>
    </row>
    <row r="27" ht="15" spans="1:9">
      <c r="A27" s="10"/>
      <c r="B27" s="10"/>
      <c r="C27" s="10"/>
      <c r="D27" s="10"/>
      <c r="E27" s="10"/>
      <c r="F27" s="10"/>
      <c r="G27" s="10"/>
      <c r="H27" s="10"/>
      <c r="I27" s="2"/>
    </row>
    <row r="28" ht="15" spans="1:9">
      <c r="A28" s="10"/>
      <c r="B28" s="10"/>
      <c r="C28" s="10"/>
      <c r="D28" s="10"/>
      <c r="E28" s="10"/>
      <c r="F28" s="10"/>
      <c r="G28" s="10"/>
      <c r="H28" s="10"/>
      <c r="I28" s="2"/>
    </row>
    <row r="29" ht="15" spans="1:9">
      <c r="A29" s="10"/>
      <c r="B29" s="10"/>
      <c r="C29" s="10"/>
      <c r="D29" s="10"/>
      <c r="E29" s="10"/>
      <c r="F29" s="10"/>
      <c r="G29" s="10"/>
      <c r="H29" s="10"/>
      <c r="I29" s="2"/>
    </row>
    <row r="30" ht="15" spans="1:9">
      <c r="A30" s="10"/>
      <c r="B30" s="10"/>
      <c r="C30" s="10"/>
      <c r="D30" s="10"/>
      <c r="E30" s="10"/>
      <c r="F30" s="10"/>
      <c r="G30" s="10"/>
      <c r="H30" s="10"/>
      <c r="I30" s="2"/>
    </row>
    <row r="31" ht="15" spans="1:9">
      <c r="A31" s="10"/>
      <c r="B31" s="10"/>
      <c r="C31" s="10"/>
      <c r="D31" s="10"/>
      <c r="E31" s="10"/>
      <c r="F31" s="10"/>
      <c r="G31" s="10"/>
      <c r="H31" s="10"/>
      <c r="I31" s="2"/>
    </row>
    <row r="32" ht="15" spans="1:9">
      <c r="A32" s="10"/>
      <c r="B32" s="10"/>
      <c r="C32" s="10"/>
      <c r="D32" s="10"/>
      <c r="E32" s="10"/>
      <c r="F32" s="10"/>
      <c r="G32" s="10"/>
      <c r="H32" s="10"/>
      <c r="I32" s="2"/>
    </row>
    <row r="33" ht="15" spans="1:9">
      <c r="A33" s="10"/>
      <c r="B33" s="10"/>
      <c r="C33" s="10"/>
      <c r="D33" s="10"/>
      <c r="E33" s="10"/>
      <c r="F33" s="10"/>
      <c r="G33" s="10"/>
      <c r="H33" s="10"/>
      <c r="I33" s="2"/>
    </row>
    <row r="34" ht="15" spans="1:9">
      <c r="A34" s="10"/>
      <c r="B34" s="10"/>
      <c r="C34" s="10"/>
      <c r="D34" s="10"/>
      <c r="E34" s="10"/>
      <c r="F34" s="10"/>
      <c r="G34" s="10"/>
      <c r="H34" s="10"/>
      <c r="I34" s="2"/>
    </row>
    <row r="35" ht="15" spans="1:9">
      <c r="A35" s="10"/>
      <c r="B35" s="10"/>
      <c r="C35" s="10"/>
      <c r="D35" s="10"/>
      <c r="E35" s="10"/>
      <c r="F35" s="10"/>
      <c r="G35" s="10"/>
      <c r="H35" s="10"/>
      <c r="I35" s="2"/>
    </row>
    <row r="36" ht="15" spans="1:9">
      <c r="A36" s="10"/>
      <c r="B36" s="10"/>
      <c r="C36" s="10"/>
      <c r="D36" s="10"/>
      <c r="E36" s="10"/>
      <c r="F36" s="10"/>
      <c r="G36" s="10"/>
      <c r="H36" s="10"/>
      <c r="I36" s="2"/>
    </row>
    <row r="37" ht="15" spans="1:9">
      <c r="A37" s="10"/>
      <c r="B37" s="10"/>
      <c r="C37" s="10"/>
      <c r="D37" s="10"/>
      <c r="E37" s="10"/>
      <c r="F37" s="10"/>
      <c r="G37" s="10"/>
      <c r="H37" s="10"/>
      <c r="I37" s="2"/>
    </row>
    <row r="38" ht="15" spans="1:9">
      <c r="A38" s="10"/>
      <c r="B38" s="10"/>
      <c r="C38" s="10"/>
      <c r="D38" s="10"/>
      <c r="E38" s="10"/>
      <c r="F38" s="10"/>
      <c r="G38" s="10"/>
      <c r="H38" s="10"/>
      <c r="I38" s="2"/>
    </row>
    <row r="39" ht="15" spans="1:9">
      <c r="A39" s="10"/>
      <c r="B39" s="10"/>
      <c r="C39" s="10"/>
      <c r="D39" s="10"/>
      <c r="E39" s="10"/>
      <c r="F39" s="10"/>
      <c r="G39" s="10"/>
      <c r="H39" s="10"/>
      <c r="I39" s="2"/>
    </row>
    <row r="40" ht="15" spans="1:9">
      <c r="A40" s="10"/>
      <c r="B40" s="10"/>
      <c r="C40" s="10"/>
      <c r="D40" s="10"/>
      <c r="E40" s="10"/>
      <c r="F40" s="10"/>
      <c r="G40" s="10"/>
      <c r="H40" s="10"/>
      <c r="I40" s="2"/>
    </row>
    <row r="41" ht="15" spans="1:9">
      <c r="A41" s="10"/>
      <c r="B41" s="10"/>
      <c r="C41" s="10"/>
      <c r="D41" s="10"/>
      <c r="E41" s="10"/>
      <c r="F41" s="10"/>
      <c r="G41" s="10"/>
      <c r="H41" s="10"/>
      <c r="I41" s="2"/>
    </row>
    <row r="42" ht="15" spans="1:9">
      <c r="A42" s="10"/>
      <c r="B42" s="10"/>
      <c r="C42" s="10"/>
      <c r="D42" s="10"/>
      <c r="E42" s="10"/>
      <c r="F42" s="10"/>
      <c r="G42" s="10"/>
      <c r="H42" s="10"/>
      <c r="I42" s="2"/>
    </row>
    <row r="43" ht="15" spans="1:9">
      <c r="A43" s="10"/>
      <c r="B43" s="10"/>
      <c r="C43" s="10"/>
      <c r="D43" s="10"/>
      <c r="E43" s="10"/>
      <c r="F43" s="10"/>
      <c r="G43" s="10"/>
      <c r="H43" s="10"/>
      <c r="I43" s="2"/>
    </row>
    <row r="44" ht="15" spans="1:9">
      <c r="A44" s="10"/>
      <c r="B44" s="10"/>
      <c r="C44" s="10"/>
      <c r="D44" s="10"/>
      <c r="E44" s="10"/>
      <c r="F44" s="10"/>
      <c r="G44" s="10"/>
      <c r="H44" s="10"/>
      <c r="I44" s="2"/>
    </row>
    <row r="45" ht="15" spans="1:9">
      <c r="A45" s="10"/>
      <c r="B45" s="10"/>
      <c r="C45" s="10"/>
      <c r="D45" s="10"/>
      <c r="E45" s="10"/>
      <c r="F45" s="10"/>
      <c r="G45" s="10"/>
      <c r="H45" s="10"/>
      <c r="I45" s="2"/>
    </row>
    <row r="46" ht="15" spans="1:9">
      <c r="A46" s="10"/>
      <c r="B46" s="10"/>
      <c r="C46" s="10"/>
      <c r="D46" s="10"/>
      <c r="E46" s="10"/>
      <c r="F46" s="10"/>
      <c r="G46" s="10"/>
      <c r="H46" s="10"/>
      <c r="I46" s="2"/>
    </row>
    <row r="47" ht="15" spans="1:9">
      <c r="A47" s="10"/>
      <c r="B47" s="10"/>
      <c r="C47" s="10"/>
      <c r="D47" s="10"/>
      <c r="E47" s="10"/>
      <c r="F47" s="10"/>
      <c r="G47" s="10"/>
      <c r="H47" s="10"/>
      <c r="I47" s="2"/>
    </row>
    <row r="48" ht="15" spans="1:9">
      <c r="A48" s="10"/>
      <c r="B48" s="10"/>
      <c r="C48" s="10"/>
      <c r="D48" s="10"/>
      <c r="E48" s="10"/>
      <c r="F48" s="10"/>
      <c r="G48" s="10"/>
      <c r="H48" s="10"/>
      <c r="I48" s="2"/>
    </row>
    <row r="49" ht="15" spans="1:9">
      <c r="A49" s="10"/>
      <c r="B49" s="10"/>
      <c r="C49" s="10"/>
      <c r="D49" s="10"/>
      <c r="E49" s="10"/>
      <c r="F49" s="10"/>
      <c r="G49" s="10"/>
      <c r="H49" s="10"/>
      <c r="I49" s="2"/>
    </row>
    <row r="50" ht="15" spans="1:9">
      <c r="A50" s="10"/>
      <c r="B50" s="10"/>
      <c r="C50" s="10"/>
      <c r="D50" s="10"/>
      <c r="E50" s="10"/>
      <c r="F50" s="10"/>
      <c r="G50" s="10"/>
      <c r="H50" s="10"/>
      <c r="I50" s="2"/>
    </row>
    <row r="51" ht="15" spans="1:9">
      <c r="A51" s="2"/>
      <c r="B51" s="2"/>
      <c r="C51" s="2"/>
      <c r="D51" s="2"/>
      <c r="E51" s="2"/>
      <c r="F51" s="2"/>
      <c r="G51" s="2"/>
      <c r="H51" s="2"/>
      <c r="I51" s="2"/>
    </row>
    <row r="52" ht="15" spans="1:9">
      <c r="A52" s="2"/>
      <c r="B52" s="2"/>
      <c r="C52" s="2"/>
      <c r="D52" s="2"/>
      <c r="E52" s="2"/>
      <c r="F52" s="2"/>
      <c r="G52" s="2"/>
      <c r="H52" s="2"/>
      <c r="I52" s="2"/>
    </row>
    <row r="53" ht="15" spans="1:9">
      <c r="A53" s="2"/>
      <c r="B53" s="2"/>
      <c r="C53" s="2"/>
      <c r="D53" s="2"/>
      <c r="E53" s="2"/>
      <c r="F53" s="2"/>
      <c r="G53" s="2"/>
      <c r="H53" s="2"/>
      <c r="I53" s="2"/>
    </row>
    <row r="54" ht="15" spans="1:9">
      <c r="A54" s="2"/>
      <c r="B54" s="2"/>
      <c r="C54" s="2"/>
      <c r="D54" s="2"/>
      <c r="E54" s="2"/>
      <c r="F54" s="2"/>
      <c r="G54" s="2"/>
      <c r="H54" s="2"/>
      <c r="I54" s="2"/>
    </row>
    <row r="55" ht="15" spans="1:9">
      <c r="A55" s="2"/>
      <c r="B55" s="2"/>
      <c r="C55" s="2"/>
      <c r="D55" s="2"/>
      <c r="E55" s="2"/>
      <c r="F55" s="2"/>
      <c r="G55" s="2"/>
      <c r="H55" s="2"/>
      <c r="I55" s="2"/>
    </row>
    <row r="56" ht="15" spans="1:9">
      <c r="A56" s="2"/>
      <c r="B56" s="2"/>
      <c r="C56" s="2"/>
      <c r="D56" s="2"/>
      <c r="E56" s="2"/>
      <c r="F56" s="2"/>
      <c r="G56" s="2"/>
      <c r="H56" s="2"/>
      <c r="I56" s="2"/>
    </row>
    <row r="57" ht="15" spans="1:9">
      <c r="A57" s="2"/>
      <c r="B57" s="2"/>
      <c r="C57" s="2"/>
      <c r="D57" s="2"/>
      <c r="E57" s="2"/>
      <c r="F57" s="2"/>
      <c r="G57" s="2"/>
      <c r="H57" s="2"/>
      <c r="I57" s="2"/>
    </row>
    <row r="58" ht="15" spans="1:9">
      <c r="A58" s="2"/>
      <c r="B58" s="2"/>
      <c r="C58" s="2"/>
      <c r="D58" s="2"/>
      <c r="E58" s="2"/>
      <c r="F58" s="2"/>
      <c r="G58" s="2"/>
      <c r="H58" s="2"/>
      <c r="I58" s="2"/>
    </row>
    <row r="59" ht="15" spans="1:9">
      <c r="A59" s="2"/>
      <c r="B59" s="2"/>
      <c r="C59" s="2"/>
      <c r="D59" s="2"/>
      <c r="E59" s="2"/>
      <c r="F59" s="2"/>
      <c r="G59" s="2"/>
      <c r="H59" s="2"/>
      <c r="I59" s="2"/>
    </row>
    <row r="60" ht="15" spans="1:9">
      <c r="A60" s="2"/>
      <c r="B60" s="2"/>
      <c r="C60" s="2"/>
      <c r="D60" s="2"/>
      <c r="E60" s="2"/>
      <c r="F60" s="2"/>
      <c r="G60" s="2"/>
      <c r="H60" s="2"/>
      <c r="I60" s="2"/>
    </row>
  </sheetData>
  <mergeCells count="9">
    <mergeCell ref="A1:H1"/>
    <mergeCell ref="A17:H17"/>
    <mergeCell ref="B24:H24"/>
    <mergeCell ref="A18:A19"/>
    <mergeCell ref="A20:A21"/>
    <mergeCell ref="A22:A23"/>
    <mergeCell ref="B18:H19"/>
    <mergeCell ref="B20:H21"/>
    <mergeCell ref="B22:H23"/>
  </mergeCells>
  <conditionalFormatting sqref="D4:D15">
    <cfRule type="expression" dxfId="1" priority="1">
      <formula>D4="缺失"</formula>
    </cfRule>
  </conditionalFormatting>
  <conditionalFormatting sqref="G4:G15">
    <cfRule type="expression" dxfId="1" priority="2">
      <formula>G4="需整改"</formula>
    </cfRule>
  </conditionalFormatting>
  <dataValidations count="2">
    <dataValidation type="list" sqref="D4:D15">
      <formula1>"缺失,已提供,不适用"</formula1>
    </dataValidation>
    <dataValidation type="list" sqref="G4:G15">
      <formula1>"未复核,合格,需整改,不适用"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workbookViewId="0">
      <selection activeCell="E20" sqref="E20"/>
    </sheetView>
  </sheetViews>
  <sheetFormatPr defaultColWidth="9" defaultRowHeight="14.4"/>
  <cols>
    <col min="1" max="1" width="14" customWidth="1"/>
    <col min="2" max="2" width="28" customWidth="1"/>
    <col min="3" max="3" width="18" customWidth="1"/>
    <col min="4" max="4" width="24" customWidth="1"/>
    <col min="5" max="5" width="43.1111111111111" customWidth="1"/>
    <col min="6" max="6" width="22.7777777777778" customWidth="1"/>
    <col min="7" max="7" width="22" customWidth="1"/>
    <col min="8" max="8" width="18" customWidth="1"/>
    <col min="9" max="9" width="28" customWidth="1"/>
    <col min="10" max="10" width="20" customWidth="1"/>
  </cols>
  <sheetData>
    <row r="1" ht="39" customHeight="1" spans="1:10">
      <c r="A1" s="20" t="s">
        <v>17</v>
      </c>
      <c r="B1" s="20"/>
      <c r="C1" s="20"/>
      <c r="D1" s="20"/>
      <c r="E1" s="20"/>
      <c r="F1" s="20"/>
      <c r="G1" s="31"/>
      <c r="H1" s="31"/>
      <c r="I1" s="31"/>
      <c r="J1" s="31"/>
    </row>
    <row r="2" ht="15" spans="1:10">
      <c r="A2" s="31"/>
      <c r="B2" s="31"/>
      <c r="C2" s="31"/>
      <c r="D2" s="31"/>
      <c r="E2" s="31"/>
      <c r="F2" s="31"/>
      <c r="G2" s="31"/>
      <c r="H2" s="31"/>
      <c r="I2" s="31"/>
      <c r="J2" s="31"/>
    </row>
    <row r="3" ht="20" customHeight="1" spans="1:10">
      <c r="A3" s="33" t="s">
        <v>18</v>
      </c>
      <c r="B3" s="33" t="s">
        <v>19</v>
      </c>
      <c r="C3" s="33" t="s">
        <v>20</v>
      </c>
      <c r="D3" s="33" t="s">
        <v>21</v>
      </c>
      <c r="E3" s="33" t="s">
        <v>22</v>
      </c>
      <c r="F3" s="33" t="s">
        <v>23</v>
      </c>
      <c r="G3" s="31"/>
      <c r="H3" s="31"/>
      <c r="I3" s="31"/>
      <c r="J3" s="31"/>
    </row>
    <row r="4" ht="20" customHeight="1" spans="1:10">
      <c r="A4" s="36" t="s">
        <v>24</v>
      </c>
      <c r="B4" s="36" t="s">
        <v>25</v>
      </c>
      <c r="C4" s="37">
        <v>0.9</v>
      </c>
      <c r="D4" s="36" t="s">
        <v>26</v>
      </c>
      <c r="E4" s="36" t="s">
        <v>27</v>
      </c>
      <c r="F4" s="37" t="s">
        <v>28</v>
      </c>
      <c r="G4" s="31"/>
      <c r="H4" s="31"/>
      <c r="I4" s="31"/>
      <c r="J4" s="31"/>
    </row>
    <row r="5" ht="20" customHeight="1" spans="1:10">
      <c r="A5" s="36" t="s">
        <v>24</v>
      </c>
      <c r="B5" s="36" t="s">
        <v>29</v>
      </c>
      <c r="C5" s="37">
        <v>0.8</v>
      </c>
      <c r="D5" s="36" t="s">
        <v>26</v>
      </c>
      <c r="E5" s="36" t="s">
        <v>30</v>
      </c>
      <c r="F5" s="37" t="s">
        <v>31</v>
      </c>
      <c r="G5" s="31"/>
      <c r="H5" s="31"/>
      <c r="I5" s="31"/>
      <c r="J5" s="31"/>
    </row>
    <row r="6" ht="20" customHeight="1" spans="1:10">
      <c r="A6" s="36" t="s">
        <v>24</v>
      </c>
      <c r="B6" s="36" t="s">
        <v>32</v>
      </c>
      <c r="C6" s="37">
        <v>0.8</v>
      </c>
      <c r="D6" s="36" t="s">
        <v>26</v>
      </c>
      <c r="E6" s="36" t="s">
        <v>33</v>
      </c>
      <c r="F6" s="37" t="s">
        <v>34</v>
      </c>
      <c r="G6" s="31"/>
      <c r="H6" s="31"/>
      <c r="I6" s="31"/>
      <c r="J6" s="31"/>
    </row>
    <row r="7" ht="20" customHeight="1" spans="1:10">
      <c r="A7" s="36" t="s">
        <v>24</v>
      </c>
      <c r="B7" s="36" t="s">
        <v>35</v>
      </c>
      <c r="C7" s="37">
        <v>1.25</v>
      </c>
      <c r="D7" s="36" t="s">
        <v>26</v>
      </c>
      <c r="E7" s="36" t="s">
        <v>36</v>
      </c>
      <c r="F7" s="37" t="s">
        <v>37</v>
      </c>
      <c r="G7" s="31"/>
      <c r="H7" s="31"/>
      <c r="I7" s="31"/>
      <c r="J7" s="31"/>
    </row>
    <row r="8" ht="20" customHeight="1" spans="1:10">
      <c r="A8" s="36" t="s">
        <v>38</v>
      </c>
      <c r="B8" s="36" t="s">
        <v>39</v>
      </c>
      <c r="C8" s="37">
        <v>1.1</v>
      </c>
      <c r="D8" s="36" t="s">
        <v>26</v>
      </c>
      <c r="E8" s="36" t="s">
        <v>40</v>
      </c>
      <c r="F8" s="37" t="s">
        <v>41</v>
      </c>
      <c r="G8" s="31"/>
      <c r="H8" s="31"/>
      <c r="I8" s="31"/>
      <c r="J8" s="31"/>
    </row>
    <row r="9" ht="20" customHeight="1" spans="1:10">
      <c r="A9" s="36" t="s">
        <v>38</v>
      </c>
      <c r="B9" s="36" t="s">
        <v>42</v>
      </c>
      <c r="C9" s="37">
        <v>1.25</v>
      </c>
      <c r="D9" s="36" t="s">
        <v>26</v>
      </c>
      <c r="E9" s="36" t="s">
        <v>43</v>
      </c>
      <c r="F9" s="37" t="s">
        <v>41</v>
      </c>
      <c r="G9" s="31"/>
      <c r="H9" s="31"/>
      <c r="I9" s="31"/>
      <c r="J9" s="31"/>
    </row>
    <row r="10" ht="20" customHeight="1" spans="1:10">
      <c r="A10" s="36" t="s">
        <v>38</v>
      </c>
      <c r="B10" s="36" t="s">
        <v>44</v>
      </c>
      <c r="C10" s="38">
        <v>1.1</v>
      </c>
      <c r="D10" s="36" t="s">
        <v>26</v>
      </c>
      <c r="E10" s="36" t="s">
        <v>45</v>
      </c>
      <c r="F10" s="37" t="s">
        <v>41</v>
      </c>
      <c r="G10" s="31"/>
      <c r="H10" s="31"/>
      <c r="I10" s="31"/>
      <c r="J10" s="31"/>
    </row>
    <row r="11" ht="20" customHeight="1" spans="1:10">
      <c r="A11" s="36" t="s">
        <v>46</v>
      </c>
      <c r="B11" s="36" t="s">
        <v>47</v>
      </c>
      <c r="C11" s="37">
        <v>1.225</v>
      </c>
      <c r="D11" s="36" t="s">
        <v>48</v>
      </c>
      <c r="E11" s="36" t="s">
        <v>49</v>
      </c>
      <c r="F11" s="37" t="s">
        <v>50</v>
      </c>
      <c r="G11" s="31"/>
      <c r="H11" s="31"/>
      <c r="I11" s="31"/>
      <c r="J11" s="31"/>
    </row>
    <row r="12" ht="20" customHeight="1" spans="1:10">
      <c r="A12" s="36" t="s">
        <v>46</v>
      </c>
      <c r="B12" s="36" t="s">
        <v>51</v>
      </c>
      <c r="C12" s="37">
        <v>1.3</v>
      </c>
      <c r="D12" s="36" t="s">
        <v>26</v>
      </c>
      <c r="E12" s="36" t="s">
        <v>52</v>
      </c>
      <c r="F12" s="37" t="s">
        <v>53</v>
      </c>
      <c r="G12" s="31"/>
      <c r="H12" s="31"/>
      <c r="I12" s="31"/>
      <c r="J12" s="31"/>
    </row>
    <row r="13" ht="20" customHeight="1" spans="1:10">
      <c r="A13" s="36" t="s">
        <v>54</v>
      </c>
      <c r="B13" s="36" t="s">
        <v>55</v>
      </c>
      <c r="C13" s="37">
        <v>400</v>
      </c>
      <c r="D13" s="36" t="s">
        <v>56</v>
      </c>
      <c r="E13" s="36" t="s">
        <v>57</v>
      </c>
      <c r="F13" s="37"/>
      <c r="G13" s="31"/>
      <c r="H13" s="31"/>
      <c r="I13" s="31"/>
      <c r="J13" s="31"/>
    </row>
    <row r="14" ht="20" customHeight="1" spans="1:10">
      <c r="A14" s="36" t="s">
        <v>54</v>
      </c>
      <c r="B14" s="36" t="s">
        <v>58</v>
      </c>
      <c r="C14" s="37">
        <v>400</v>
      </c>
      <c r="D14" s="36" t="s">
        <v>56</v>
      </c>
      <c r="E14" s="36" t="s">
        <v>57</v>
      </c>
      <c r="F14" s="37"/>
      <c r="G14" s="31"/>
      <c r="H14" s="31"/>
      <c r="I14" s="31"/>
      <c r="J14" s="31"/>
    </row>
    <row r="15" ht="20" customHeight="1" spans="1:10">
      <c r="A15" s="36" t="s">
        <v>54</v>
      </c>
      <c r="B15" s="36" t="s">
        <v>59</v>
      </c>
      <c r="C15" s="37">
        <v>400</v>
      </c>
      <c r="D15" s="36" t="s">
        <v>56</v>
      </c>
      <c r="E15" s="36" t="s">
        <v>60</v>
      </c>
      <c r="F15" s="37"/>
      <c r="G15" s="31"/>
      <c r="H15" s="31"/>
      <c r="I15" s="31"/>
      <c r="J15" s="31"/>
    </row>
    <row r="16" ht="20" customHeight="1" spans="1:10">
      <c r="A16" s="36" t="s">
        <v>61</v>
      </c>
      <c r="B16" s="36" t="s">
        <v>62</v>
      </c>
      <c r="C16" s="37">
        <v>8</v>
      </c>
      <c r="D16" s="36" t="s">
        <v>63</v>
      </c>
      <c r="E16" s="36" t="s">
        <v>64</v>
      </c>
      <c r="F16" s="37" t="s">
        <v>65</v>
      </c>
      <c r="G16" s="31"/>
      <c r="H16" s="31"/>
      <c r="I16" s="31"/>
      <c r="J16" s="31"/>
    </row>
    <row r="17" ht="15" spans="1:10">
      <c r="A17" s="31"/>
      <c r="B17" s="31"/>
      <c r="C17" s="31"/>
      <c r="D17" s="31"/>
      <c r="E17" s="31"/>
      <c r="F17" s="31"/>
      <c r="G17" s="31"/>
      <c r="H17" s="31"/>
      <c r="I17" s="31"/>
      <c r="J17" s="31"/>
    </row>
    <row r="18" ht="15" spans="1:10">
      <c r="A18" s="31"/>
      <c r="B18" s="31"/>
      <c r="C18" s="31"/>
      <c r="D18" s="31"/>
      <c r="E18" s="31"/>
      <c r="F18" s="31"/>
      <c r="G18" s="31"/>
      <c r="H18" s="31"/>
      <c r="I18" s="31"/>
      <c r="J18" s="31"/>
    </row>
    <row r="19" ht="15" spans="1:10">
      <c r="A19" s="31"/>
      <c r="B19" s="31"/>
      <c r="C19" s="31"/>
      <c r="D19" s="31"/>
      <c r="E19" s="31"/>
      <c r="F19" s="31"/>
      <c r="G19" s="31"/>
      <c r="H19" s="31"/>
      <c r="I19" s="31"/>
      <c r="J19" s="31"/>
    </row>
    <row r="20" ht="15" spans="1:10">
      <c r="A20" s="31"/>
      <c r="B20" s="31"/>
      <c r="C20" s="31"/>
      <c r="D20" s="31"/>
      <c r="E20" s="31"/>
      <c r="F20" s="31"/>
      <c r="G20" s="31"/>
      <c r="H20" s="31"/>
      <c r="I20" s="31"/>
      <c r="J20" s="31"/>
    </row>
    <row r="21" ht="15" spans="1:10">
      <c r="A21" s="31"/>
      <c r="B21" s="31"/>
      <c r="C21" s="31"/>
      <c r="D21" s="31"/>
      <c r="E21" s="31"/>
      <c r="F21" s="31"/>
      <c r="G21" s="31"/>
      <c r="H21" s="31"/>
      <c r="I21" s="31"/>
      <c r="J21" s="31"/>
    </row>
    <row r="22" ht="15" spans="1:10">
      <c r="A22" s="31"/>
      <c r="B22" s="31"/>
      <c r="C22" s="31"/>
      <c r="D22" s="31"/>
      <c r="E22" s="31"/>
      <c r="F22" s="31"/>
      <c r="G22" s="31"/>
      <c r="H22" s="31"/>
      <c r="I22" s="31"/>
      <c r="J22" s="31"/>
    </row>
    <row r="23" ht="15" spans="1:10">
      <c r="A23" s="31"/>
      <c r="B23" s="31"/>
      <c r="C23" s="31"/>
      <c r="D23" s="31"/>
      <c r="E23" s="31"/>
      <c r="F23" s="31"/>
      <c r="G23" s="31"/>
      <c r="H23" s="31"/>
      <c r="I23" s="31"/>
      <c r="J23" s="31"/>
    </row>
    <row r="24" ht="15" spans="1:10">
      <c r="A24" s="31"/>
      <c r="B24" s="31"/>
      <c r="C24" s="31"/>
      <c r="D24" s="31"/>
      <c r="E24" s="31"/>
      <c r="F24" s="31"/>
      <c r="G24" s="31"/>
      <c r="H24" s="31"/>
      <c r="I24" s="31"/>
      <c r="J24" s="31"/>
    </row>
    <row r="25" ht="15" spans="1:10">
      <c r="A25" s="31"/>
      <c r="B25" s="31"/>
      <c r="C25" s="31"/>
      <c r="D25" s="31"/>
      <c r="E25" s="31"/>
      <c r="F25" s="31"/>
      <c r="G25" s="31"/>
      <c r="H25" s="31"/>
      <c r="I25" s="31"/>
      <c r="J25" s="31"/>
    </row>
    <row r="26" ht="15" spans="1:10">
      <c r="A26" s="31"/>
      <c r="B26" s="31"/>
      <c r="C26" s="31"/>
      <c r="D26" s="31"/>
      <c r="E26" s="31"/>
      <c r="F26" s="31"/>
      <c r="G26" s="31"/>
      <c r="H26" s="31"/>
      <c r="I26" s="31"/>
      <c r="J26" s="31"/>
    </row>
    <row r="27" ht="15" spans="1:10">
      <c r="A27" s="31"/>
      <c r="B27" s="31"/>
      <c r="C27" s="31"/>
      <c r="D27" s="31"/>
      <c r="E27" s="31"/>
      <c r="F27" s="31"/>
      <c r="G27" s="31"/>
      <c r="H27" s="31"/>
      <c r="I27" s="31"/>
      <c r="J27" s="31"/>
    </row>
    <row r="28" ht="15" spans="1:10">
      <c r="A28" s="31"/>
      <c r="B28" s="31"/>
      <c r="C28" s="31"/>
      <c r="D28" s="31"/>
      <c r="E28" s="31"/>
      <c r="F28" s="31"/>
      <c r="G28" s="31"/>
      <c r="H28" s="31"/>
      <c r="I28" s="31"/>
      <c r="J28" s="31"/>
    </row>
    <row r="29" ht="15" spans="1:10">
      <c r="A29" s="31"/>
      <c r="B29" s="31"/>
      <c r="C29" s="31"/>
      <c r="D29" s="31"/>
      <c r="E29" s="31"/>
      <c r="F29" s="31"/>
      <c r="G29" s="31"/>
      <c r="H29" s="31"/>
      <c r="I29" s="31"/>
      <c r="J29" s="31"/>
    </row>
    <row r="30" ht="15" spans="1:10">
      <c r="A30" s="31"/>
      <c r="B30" s="31"/>
      <c r="C30" s="31"/>
      <c r="D30" s="31"/>
      <c r="E30" s="31"/>
      <c r="F30" s="31"/>
      <c r="G30" s="31"/>
      <c r="H30" s="31"/>
      <c r="I30" s="31"/>
      <c r="J30" s="31"/>
    </row>
    <row r="31" ht="15" spans="1:10">
      <c r="A31" s="31"/>
      <c r="B31" s="31"/>
      <c r="C31" s="31"/>
      <c r="D31" s="31"/>
      <c r="E31" s="31"/>
      <c r="F31" s="31"/>
      <c r="G31" s="31"/>
      <c r="H31" s="31"/>
      <c r="I31" s="31"/>
      <c r="J31" s="31"/>
    </row>
    <row r="32" ht="15" spans="1:10">
      <c r="A32" s="31"/>
      <c r="B32" s="31"/>
      <c r="C32" s="31"/>
      <c r="D32" s="31"/>
      <c r="E32" s="31"/>
      <c r="F32" s="31"/>
      <c r="G32" s="31"/>
      <c r="H32" s="31"/>
      <c r="I32" s="31"/>
      <c r="J32" s="31"/>
    </row>
    <row r="33" ht="15" spans="1:10">
      <c r="A33" s="31"/>
      <c r="B33" s="31"/>
      <c r="C33" s="31"/>
      <c r="D33" s="31"/>
      <c r="E33" s="31"/>
      <c r="F33" s="31"/>
      <c r="G33" s="31"/>
      <c r="H33" s="31"/>
      <c r="I33" s="31"/>
      <c r="J33" s="31"/>
    </row>
    <row r="34" ht="15" spans="1:10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ht="15" spans="1:10">
      <c r="A35" s="31"/>
      <c r="B35" s="31"/>
      <c r="C35" s="31"/>
      <c r="D35" s="31"/>
      <c r="E35" s="31"/>
      <c r="F35" s="31"/>
      <c r="G35" s="31"/>
      <c r="H35" s="31"/>
      <c r="I35" s="31"/>
      <c r="J35" s="31"/>
    </row>
    <row r="36" ht="15" spans="1:10">
      <c r="A36" s="31"/>
      <c r="B36" s="31"/>
      <c r="C36" s="31"/>
      <c r="D36" s="31"/>
      <c r="E36" s="31"/>
      <c r="F36" s="31"/>
      <c r="G36" s="31"/>
      <c r="H36" s="31"/>
      <c r="I36" s="31"/>
      <c r="J36" s="31"/>
    </row>
    <row r="37" ht="15" spans="1:10">
      <c r="A37" s="31"/>
      <c r="B37" s="31"/>
      <c r="C37" s="31"/>
      <c r="D37" s="31"/>
      <c r="E37" s="31"/>
      <c r="F37" s="31"/>
      <c r="G37" s="31"/>
      <c r="H37" s="31"/>
      <c r="I37" s="31"/>
      <c r="J37" s="31"/>
    </row>
    <row r="38" ht="15" spans="1:10">
      <c r="A38" s="31"/>
      <c r="B38" s="31"/>
      <c r="C38" s="31"/>
      <c r="D38" s="31"/>
      <c r="E38" s="31"/>
      <c r="F38" s="31"/>
      <c r="G38" s="31"/>
      <c r="H38" s="31"/>
      <c r="I38" s="31"/>
      <c r="J38" s="31"/>
    </row>
    <row r="39" ht="15" spans="1:10">
      <c r="A39" s="31"/>
      <c r="B39" s="31"/>
      <c r="C39" s="31"/>
      <c r="D39" s="31"/>
      <c r="E39" s="31"/>
      <c r="F39" s="31"/>
      <c r="G39" s="31"/>
      <c r="H39" s="31"/>
      <c r="I39" s="31"/>
      <c r="J39" s="31"/>
    </row>
    <row r="40" ht="15" spans="1:10">
      <c r="A40" s="31"/>
      <c r="B40" s="31"/>
      <c r="C40" s="31"/>
      <c r="D40" s="31"/>
      <c r="E40" s="31"/>
      <c r="F40" s="31"/>
      <c r="G40" s="31"/>
      <c r="H40" s="31"/>
      <c r="I40" s="31"/>
      <c r="J40" s="31"/>
    </row>
    <row r="41" ht="15" spans="1:10">
      <c r="A41" s="31"/>
      <c r="B41" s="31"/>
      <c r="C41" s="31"/>
      <c r="D41" s="31"/>
      <c r="E41" s="31"/>
      <c r="F41" s="31"/>
      <c r="G41" s="31"/>
      <c r="H41" s="31"/>
      <c r="I41" s="31"/>
      <c r="J41" s="31"/>
    </row>
    <row r="42" ht="15" spans="1:10">
      <c r="A42" s="31"/>
      <c r="B42" s="31"/>
      <c r="C42" s="31"/>
      <c r="D42" s="31"/>
      <c r="E42" s="31"/>
      <c r="F42" s="31"/>
      <c r="G42" s="31"/>
      <c r="H42" s="31"/>
      <c r="I42" s="31"/>
      <c r="J42" s="31"/>
    </row>
    <row r="43" ht="15" spans="1:10">
      <c r="A43" s="31"/>
      <c r="B43" s="31"/>
      <c r="C43" s="31"/>
      <c r="D43" s="31"/>
      <c r="E43" s="31"/>
      <c r="F43" s="31"/>
      <c r="G43" s="31"/>
      <c r="H43" s="31"/>
      <c r="I43" s="31"/>
      <c r="J43" s="31"/>
    </row>
    <row r="44" ht="15" spans="1:10">
      <c r="A44" s="31"/>
      <c r="B44" s="31"/>
      <c r="C44" s="31"/>
      <c r="D44" s="31"/>
      <c r="E44" s="31"/>
      <c r="F44" s="31"/>
      <c r="G44" s="31"/>
      <c r="H44" s="31"/>
      <c r="I44" s="31"/>
      <c r="J44" s="31"/>
    </row>
    <row r="45" ht="15" spans="1:10">
      <c r="A45" s="31"/>
      <c r="B45" s="31"/>
      <c r="C45" s="31"/>
      <c r="D45" s="31"/>
      <c r="E45" s="31"/>
      <c r="F45" s="31"/>
      <c r="G45" s="31"/>
      <c r="H45" s="31"/>
      <c r="I45" s="31"/>
      <c r="J45" s="31"/>
    </row>
    <row r="46" ht="15" spans="1:10">
      <c r="A46" s="31"/>
      <c r="B46" s="31"/>
      <c r="C46" s="31"/>
      <c r="D46" s="31"/>
      <c r="E46" s="31"/>
      <c r="F46" s="31"/>
      <c r="G46" s="31"/>
      <c r="H46" s="31"/>
      <c r="I46" s="31"/>
      <c r="J46" s="31"/>
    </row>
    <row r="47" ht="15" spans="1:10">
      <c r="A47" s="31"/>
      <c r="B47" s="31"/>
      <c r="C47" s="31"/>
      <c r="D47" s="31"/>
      <c r="E47" s="31"/>
      <c r="F47" s="31"/>
      <c r="G47" s="31"/>
      <c r="H47" s="31"/>
      <c r="I47" s="31"/>
      <c r="J47" s="31"/>
    </row>
    <row r="48" ht="15" spans="1:10">
      <c r="A48" s="31"/>
      <c r="B48" s="31"/>
      <c r="C48" s="31"/>
      <c r="D48" s="31"/>
      <c r="E48" s="31"/>
      <c r="F48" s="31"/>
      <c r="G48" s="31"/>
      <c r="H48" s="31"/>
      <c r="I48" s="31"/>
      <c r="J48" s="31"/>
    </row>
    <row r="49" ht="15" spans="1:10">
      <c r="A49" s="31"/>
      <c r="B49" s="31"/>
      <c r="C49" s="31"/>
      <c r="D49" s="31"/>
      <c r="E49" s="31"/>
      <c r="F49" s="31"/>
      <c r="G49" s="31"/>
      <c r="H49" s="31"/>
      <c r="I49" s="31"/>
      <c r="J49" s="31"/>
    </row>
    <row r="50" ht="15" spans="1:10">
      <c r="A50" s="31"/>
      <c r="B50" s="31"/>
      <c r="C50" s="31"/>
      <c r="D50" s="31"/>
      <c r="E50" s="31"/>
      <c r="F50" s="31"/>
      <c r="G50" s="31"/>
      <c r="H50" s="31"/>
      <c r="I50" s="31"/>
      <c r="J50" s="31"/>
    </row>
    <row r="51" ht="15" spans="1:10">
      <c r="A51" s="31"/>
      <c r="B51" s="31"/>
      <c r="C51" s="31"/>
      <c r="D51" s="31"/>
      <c r="E51" s="31"/>
      <c r="F51" s="31"/>
      <c r="G51" s="31"/>
      <c r="H51" s="31"/>
      <c r="I51" s="31"/>
      <c r="J51" s="31"/>
    </row>
    <row r="52" ht="15" spans="1:10">
      <c r="A52" s="31"/>
      <c r="B52" s="31"/>
      <c r="C52" s="31"/>
      <c r="D52" s="31"/>
      <c r="E52" s="31"/>
      <c r="F52" s="31"/>
      <c r="G52" s="31"/>
      <c r="H52" s="31"/>
      <c r="I52" s="31"/>
      <c r="J52" s="31"/>
    </row>
    <row r="53" ht="15" spans="1:10">
      <c r="A53" s="31"/>
      <c r="B53" s="31"/>
      <c r="C53" s="31"/>
      <c r="D53" s="31"/>
      <c r="E53" s="31"/>
      <c r="F53" s="31"/>
      <c r="G53" s="31"/>
      <c r="H53" s="31"/>
      <c r="I53" s="31"/>
      <c r="J53" s="31"/>
    </row>
    <row r="54" ht="15" spans="1:10">
      <c r="A54" s="31"/>
      <c r="B54" s="31"/>
      <c r="C54" s="31"/>
      <c r="D54" s="31"/>
      <c r="E54" s="31"/>
      <c r="F54" s="31"/>
      <c r="G54" s="31"/>
      <c r="H54" s="31"/>
      <c r="I54" s="31"/>
      <c r="J54" s="31"/>
    </row>
    <row r="55" ht="15" spans="1:10">
      <c r="A55" s="31"/>
      <c r="B55" s="31"/>
      <c r="C55" s="31"/>
      <c r="D55" s="31"/>
      <c r="E55" s="31"/>
      <c r="F55" s="31"/>
      <c r="G55" s="31"/>
      <c r="H55" s="31"/>
      <c r="I55" s="31"/>
      <c r="J55" s="31"/>
    </row>
    <row r="56" ht="15" spans="1:10">
      <c r="A56" s="31"/>
      <c r="B56" s="31"/>
      <c r="C56" s="31"/>
      <c r="D56" s="31"/>
      <c r="E56" s="31"/>
      <c r="F56" s="31"/>
      <c r="G56" s="31"/>
      <c r="H56" s="31"/>
      <c r="I56" s="31"/>
      <c r="J56" s="31"/>
    </row>
    <row r="57" ht="15" spans="1:10">
      <c r="A57" s="31"/>
      <c r="B57" s="31"/>
      <c r="C57" s="31"/>
      <c r="D57" s="31"/>
      <c r="E57" s="31"/>
      <c r="F57" s="31"/>
      <c r="G57" s="31"/>
      <c r="H57" s="31"/>
      <c r="I57" s="31"/>
      <c r="J57" s="31"/>
    </row>
    <row r="58" ht="15" spans="1:10">
      <c r="A58" s="31"/>
      <c r="B58" s="31"/>
      <c r="C58" s="31"/>
      <c r="D58" s="31"/>
      <c r="E58" s="31"/>
      <c r="F58" s="31"/>
      <c r="G58" s="31"/>
      <c r="H58" s="31"/>
      <c r="I58" s="31"/>
      <c r="J58" s="31"/>
    </row>
    <row r="59" ht="15" spans="1:10">
      <c r="A59" s="31"/>
      <c r="B59" s="31"/>
      <c r="C59" s="31"/>
      <c r="D59" s="31"/>
      <c r="E59" s="31"/>
      <c r="F59" s="31"/>
      <c r="G59" s="31"/>
      <c r="H59" s="31"/>
      <c r="I59" s="31"/>
      <c r="J59" s="31"/>
    </row>
    <row r="60" ht="15" spans="1:10">
      <c r="A60" s="31"/>
      <c r="B60" s="31"/>
      <c r="C60" s="31"/>
      <c r="D60" s="31"/>
      <c r="E60" s="31"/>
      <c r="F60" s="31"/>
      <c r="G60" s="31"/>
      <c r="H60" s="31"/>
      <c r="I60" s="31"/>
      <c r="J60" s="31"/>
    </row>
    <row r="61" ht="15" spans="1:10">
      <c r="A61" s="31"/>
      <c r="B61" s="31"/>
      <c r="C61" s="31"/>
      <c r="D61" s="31"/>
      <c r="E61" s="31"/>
      <c r="F61" s="31"/>
      <c r="G61" s="31"/>
      <c r="H61" s="31"/>
      <c r="I61" s="31"/>
      <c r="J61" s="31"/>
    </row>
    <row r="62" ht="15" spans="1:10">
      <c r="A62" s="31"/>
      <c r="B62" s="31"/>
      <c r="C62" s="31"/>
      <c r="D62" s="31"/>
      <c r="E62" s="31"/>
      <c r="F62" s="31"/>
      <c r="G62" s="31"/>
      <c r="H62" s="31"/>
      <c r="I62" s="31"/>
      <c r="J62" s="31"/>
    </row>
    <row r="63" ht="15" spans="1:10">
      <c r="A63" s="31"/>
      <c r="B63" s="31"/>
      <c r="C63" s="31"/>
      <c r="D63" s="31"/>
      <c r="E63" s="31"/>
      <c r="F63" s="31"/>
      <c r="G63" s="31"/>
      <c r="H63" s="31"/>
      <c r="I63" s="31"/>
      <c r="J63" s="31"/>
    </row>
    <row r="64" ht="15" spans="1:10">
      <c r="A64" s="31"/>
      <c r="B64" s="31"/>
      <c r="C64" s="31"/>
      <c r="D64" s="31"/>
      <c r="E64" s="31"/>
      <c r="F64" s="31"/>
      <c r="G64" s="31"/>
      <c r="H64" s="31"/>
      <c r="I64" s="31"/>
      <c r="J64" s="31"/>
    </row>
    <row r="65" ht="15" spans="1:10">
      <c r="A65" s="31"/>
      <c r="B65" s="31"/>
      <c r="C65" s="31"/>
      <c r="D65" s="31"/>
      <c r="E65" s="31"/>
      <c r="F65" s="31"/>
      <c r="G65" s="31"/>
      <c r="H65" s="31"/>
      <c r="I65" s="31"/>
      <c r="J65" s="31"/>
    </row>
    <row r="66" ht="15" spans="1:10">
      <c r="A66" s="31"/>
      <c r="B66" s="31"/>
      <c r="C66" s="31"/>
      <c r="D66" s="31"/>
      <c r="E66" s="31"/>
      <c r="F66" s="31"/>
      <c r="G66" s="31"/>
      <c r="H66" s="31"/>
      <c r="I66" s="31"/>
      <c r="J66" s="31"/>
    </row>
    <row r="67" ht="15" spans="1:10">
      <c r="A67" s="31"/>
      <c r="B67" s="31"/>
      <c r="C67" s="31"/>
      <c r="D67" s="31"/>
      <c r="E67" s="31"/>
      <c r="F67" s="31"/>
      <c r="G67" s="31"/>
      <c r="H67" s="31"/>
      <c r="I67" s="31"/>
      <c r="J67" s="31"/>
    </row>
    <row r="68" ht="15" spans="1:10">
      <c r="A68" s="31"/>
      <c r="B68" s="31"/>
      <c r="C68" s="31"/>
      <c r="D68" s="31"/>
      <c r="E68" s="31"/>
      <c r="F68" s="31"/>
      <c r="G68" s="31"/>
      <c r="H68" s="31"/>
      <c r="I68" s="31"/>
      <c r="J68" s="31"/>
    </row>
    <row r="69" ht="15" spans="1:10">
      <c r="A69" s="31"/>
      <c r="B69" s="31"/>
      <c r="C69" s="31"/>
      <c r="D69" s="31"/>
      <c r="E69" s="31"/>
      <c r="F69" s="31"/>
      <c r="G69" s="31"/>
      <c r="H69" s="31"/>
      <c r="I69" s="31"/>
      <c r="J69" s="31"/>
    </row>
    <row r="70" ht="15" spans="1:10">
      <c r="A70" s="31"/>
      <c r="B70" s="31"/>
      <c r="C70" s="31"/>
      <c r="D70" s="31"/>
      <c r="E70" s="31"/>
      <c r="F70" s="31"/>
      <c r="G70" s="31"/>
      <c r="H70" s="31"/>
      <c r="I70" s="31"/>
      <c r="J70" s="31"/>
    </row>
    <row r="71" ht="15" spans="1:10">
      <c r="A71" s="31"/>
      <c r="B71" s="31"/>
      <c r="C71" s="31"/>
      <c r="D71" s="31"/>
      <c r="E71" s="31"/>
      <c r="F71" s="31"/>
      <c r="G71" s="31"/>
      <c r="H71" s="31"/>
      <c r="I71" s="31"/>
      <c r="J71" s="31"/>
    </row>
    <row r="72" ht="15" spans="1:10">
      <c r="A72" s="31"/>
      <c r="B72" s="31"/>
      <c r="C72" s="31"/>
      <c r="D72" s="31"/>
      <c r="E72" s="31"/>
      <c r="F72" s="31"/>
      <c r="G72" s="31"/>
      <c r="H72" s="31"/>
      <c r="I72" s="31"/>
      <c r="J72" s="31"/>
    </row>
    <row r="73" ht="15" spans="1:10">
      <c r="A73" s="31"/>
      <c r="B73" s="31"/>
      <c r="C73" s="31"/>
      <c r="D73" s="31"/>
      <c r="E73" s="31"/>
      <c r="F73" s="31"/>
      <c r="G73" s="31"/>
      <c r="H73" s="31"/>
      <c r="I73" s="31"/>
      <c r="J73" s="31"/>
    </row>
    <row r="74" ht="15" spans="1:10">
      <c r="A74" s="31"/>
      <c r="B74" s="31"/>
      <c r="C74" s="31"/>
      <c r="D74" s="31"/>
      <c r="E74" s="31"/>
      <c r="F74" s="31"/>
      <c r="G74" s="31"/>
      <c r="H74" s="31"/>
      <c r="I74" s="31"/>
      <c r="J74" s="31"/>
    </row>
    <row r="75" ht="15" spans="1:10">
      <c r="A75" s="31"/>
      <c r="B75" s="31"/>
      <c r="C75" s="31"/>
      <c r="D75" s="31"/>
      <c r="E75" s="31"/>
      <c r="F75" s="31"/>
      <c r="G75" s="31"/>
      <c r="H75" s="31"/>
      <c r="I75" s="31"/>
      <c r="J75" s="31"/>
    </row>
    <row r="76" ht="15" spans="1:10">
      <c r="A76" s="31"/>
      <c r="B76" s="31"/>
      <c r="C76" s="31"/>
      <c r="D76" s="31"/>
      <c r="E76" s="31"/>
      <c r="F76" s="31"/>
      <c r="G76" s="31"/>
      <c r="H76" s="31"/>
      <c r="I76" s="31"/>
      <c r="J76" s="31"/>
    </row>
    <row r="77" ht="15" spans="1:10">
      <c r="A77" s="31"/>
      <c r="B77" s="31"/>
      <c r="C77" s="31"/>
      <c r="D77" s="31"/>
      <c r="E77" s="31"/>
      <c r="F77" s="31"/>
      <c r="G77" s="31"/>
      <c r="H77" s="31"/>
      <c r="I77" s="31"/>
      <c r="J77" s="31"/>
    </row>
    <row r="78" ht="15" spans="1:10">
      <c r="A78" s="31"/>
      <c r="B78" s="31"/>
      <c r="C78" s="31"/>
      <c r="D78" s="31"/>
      <c r="E78" s="31"/>
      <c r="F78" s="31"/>
      <c r="G78" s="31"/>
      <c r="H78" s="31"/>
      <c r="I78" s="31"/>
      <c r="J78" s="31"/>
    </row>
    <row r="79" ht="15" spans="1:10">
      <c r="A79" s="31"/>
      <c r="B79" s="31"/>
      <c r="C79" s="31"/>
      <c r="D79" s="31"/>
      <c r="E79" s="31"/>
      <c r="F79" s="31"/>
      <c r="G79" s="31"/>
      <c r="H79" s="31"/>
      <c r="I79" s="31"/>
      <c r="J79" s="31"/>
    </row>
    <row r="80" ht="15" spans="1:10">
      <c r="A80" s="31"/>
      <c r="B80" s="31"/>
      <c r="C80" s="31"/>
      <c r="D80" s="31"/>
      <c r="E80" s="31"/>
      <c r="F80" s="31"/>
      <c r="G80" s="31"/>
      <c r="H80" s="31"/>
      <c r="I80" s="31"/>
      <c r="J80" s="31"/>
    </row>
  </sheetData>
  <mergeCells count="1">
    <mergeCell ref="A1:F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0"/>
  <sheetViews>
    <sheetView workbookViewId="0">
      <selection activeCell="B10" sqref="B10"/>
    </sheetView>
  </sheetViews>
  <sheetFormatPr defaultColWidth="9" defaultRowHeight="14.4"/>
  <cols>
    <col min="1" max="1" width="22.8888888888889" style="29" customWidth="1"/>
    <col min="2" max="2" width="35" style="29" customWidth="1"/>
    <col min="3" max="6" width="12.7777777777778" style="29" customWidth="1"/>
    <col min="7" max="7" width="26.2222222222222" style="29" customWidth="1"/>
    <col min="8" max="8" width="24.4444444444444" style="29" customWidth="1"/>
    <col min="9" max="9" width="28" customWidth="1"/>
    <col min="10" max="10" width="20" customWidth="1"/>
  </cols>
  <sheetData>
    <row r="1" ht="28" customHeight="1" spans="1:10">
      <c r="A1" s="30" t="s">
        <v>66</v>
      </c>
      <c r="B1" s="30"/>
      <c r="C1" s="30"/>
      <c r="D1" s="30"/>
      <c r="E1" s="30"/>
      <c r="F1" s="30"/>
      <c r="G1" s="30"/>
      <c r="H1" s="30"/>
      <c r="I1" s="31"/>
      <c r="J1" s="31"/>
    </row>
    <row r="2" ht="15" spans="1:10">
      <c r="A2" s="32"/>
      <c r="B2" s="32"/>
      <c r="C2" s="32"/>
      <c r="D2" s="32"/>
      <c r="E2" s="32"/>
      <c r="F2" s="32"/>
      <c r="G2" s="32"/>
      <c r="H2" s="32"/>
      <c r="I2" s="31"/>
      <c r="J2" s="31"/>
    </row>
    <row r="3" ht="15.6" spans="1:10">
      <c r="A3" s="33" t="s">
        <v>67</v>
      </c>
      <c r="B3" s="33" t="s">
        <v>68</v>
      </c>
      <c r="C3" s="33" t="s">
        <v>69</v>
      </c>
      <c r="D3" s="33" t="s">
        <v>70</v>
      </c>
      <c r="E3" s="33" t="s">
        <v>71</v>
      </c>
      <c r="F3" s="33" t="s">
        <v>72</v>
      </c>
      <c r="G3" s="33" t="s">
        <v>73</v>
      </c>
      <c r="H3" s="33" t="s">
        <v>22</v>
      </c>
      <c r="I3" s="31"/>
      <c r="J3" s="31"/>
    </row>
    <row r="4" ht="30" spans="1:10">
      <c r="A4" s="5" t="s">
        <v>74</v>
      </c>
      <c r="B4" s="5" t="s">
        <v>75</v>
      </c>
      <c r="C4" s="5" t="s">
        <v>76</v>
      </c>
      <c r="D4" s="5">
        <v>177</v>
      </c>
      <c r="E4" s="5">
        <v>30</v>
      </c>
      <c r="F4" s="5">
        <v>204</v>
      </c>
      <c r="G4" s="5" t="s">
        <v>77</v>
      </c>
      <c r="H4" s="5" t="s">
        <v>78</v>
      </c>
      <c r="I4" s="31"/>
      <c r="J4" s="31"/>
    </row>
    <row r="5" ht="30" spans="1:10">
      <c r="A5" s="5" t="s">
        <v>74</v>
      </c>
      <c r="B5" s="5" t="s">
        <v>75</v>
      </c>
      <c r="C5" s="5" t="s">
        <v>76</v>
      </c>
      <c r="D5" s="5">
        <v>174</v>
      </c>
      <c r="E5" s="5">
        <v>30</v>
      </c>
      <c r="F5" s="5">
        <v>253</v>
      </c>
      <c r="G5" s="5" t="s">
        <v>77</v>
      </c>
      <c r="H5" s="5" t="s">
        <v>78</v>
      </c>
      <c r="I5" s="31"/>
      <c r="J5" s="31"/>
    </row>
    <row r="6" ht="15" spans="1:10">
      <c r="A6" s="5"/>
      <c r="B6" s="5"/>
      <c r="C6" s="5"/>
      <c r="D6" s="5"/>
      <c r="E6" s="5"/>
      <c r="F6" s="5"/>
      <c r="G6" s="5"/>
      <c r="H6" s="5"/>
      <c r="I6" s="31"/>
      <c r="J6" s="31"/>
    </row>
    <row r="7" ht="15" spans="1:10">
      <c r="A7" s="5"/>
      <c r="B7" s="5"/>
      <c r="C7" s="5"/>
      <c r="D7" s="5"/>
      <c r="E7" s="5"/>
      <c r="F7" s="5"/>
      <c r="G7" s="5"/>
      <c r="H7" s="5"/>
      <c r="I7" s="31"/>
      <c r="J7" s="31"/>
    </row>
    <row r="8" ht="15" spans="1:10">
      <c r="A8" s="5"/>
      <c r="B8" s="5"/>
      <c r="C8" s="5"/>
      <c r="D8" s="5"/>
      <c r="E8" s="5"/>
      <c r="F8" s="5"/>
      <c r="G8" s="5"/>
      <c r="H8" s="5"/>
      <c r="I8" s="31"/>
      <c r="J8" s="31"/>
    </row>
    <row r="9" ht="15" spans="1:10">
      <c r="A9" s="5"/>
      <c r="B9" s="5"/>
      <c r="C9" s="5"/>
      <c r="D9" s="5"/>
      <c r="E9" s="5"/>
      <c r="F9" s="5"/>
      <c r="G9" s="5"/>
      <c r="H9" s="5"/>
      <c r="I9" s="31"/>
      <c r="J9" s="31"/>
    </row>
    <row r="10" ht="15" spans="1:10">
      <c r="A10" s="5"/>
      <c r="B10" s="5"/>
      <c r="C10" s="5"/>
      <c r="D10" s="5"/>
      <c r="E10" s="5"/>
      <c r="F10" s="5"/>
      <c r="G10" s="5"/>
      <c r="H10" s="5"/>
      <c r="I10" s="31"/>
      <c r="J10" s="31"/>
    </row>
    <row r="11" ht="15" spans="1:10">
      <c r="A11" s="5"/>
      <c r="B11" s="5"/>
      <c r="C11" s="5"/>
      <c r="D11" s="5"/>
      <c r="E11" s="5"/>
      <c r="F11" s="5"/>
      <c r="G11" s="5"/>
      <c r="H11" s="5"/>
      <c r="I11" s="31"/>
      <c r="J11" s="31"/>
    </row>
    <row r="12" ht="15" spans="1:10">
      <c r="A12" s="5"/>
      <c r="B12" s="5"/>
      <c r="C12" s="5"/>
      <c r="D12" s="5"/>
      <c r="E12" s="5"/>
      <c r="F12" s="5"/>
      <c r="G12" s="5"/>
      <c r="H12" s="5"/>
      <c r="I12" s="31"/>
      <c r="J12" s="31"/>
    </row>
    <row r="13" ht="15" spans="1:10">
      <c r="A13" s="5"/>
      <c r="B13" s="5"/>
      <c r="C13" s="5"/>
      <c r="D13" s="5"/>
      <c r="E13" s="5"/>
      <c r="F13" s="5"/>
      <c r="G13" s="5"/>
      <c r="H13" s="5"/>
      <c r="I13" s="31"/>
      <c r="J13" s="31"/>
    </row>
    <row r="14" ht="15" spans="1:10">
      <c r="A14" s="5"/>
      <c r="B14" s="5"/>
      <c r="C14" s="5"/>
      <c r="D14" s="5"/>
      <c r="E14" s="5"/>
      <c r="F14" s="5"/>
      <c r="G14" s="5"/>
      <c r="H14" s="5"/>
      <c r="I14" s="31"/>
      <c r="J14" s="31"/>
    </row>
    <row r="15" ht="15" spans="1:10">
      <c r="A15" s="5"/>
      <c r="B15" s="5"/>
      <c r="C15" s="5"/>
      <c r="D15" s="5"/>
      <c r="E15" s="5"/>
      <c r="F15" s="5"/>
      <c r="G15" s="5"/>
      <c r="H15" s="5"/>
      <c r="I15" s="31"/>
      <c r="J15" s="31"/>
    </row>
    <row r="16" ht="15" spans="1:10">
      <c r="A16" s="5"/>
      <c r="B16" s="5"/>
      <c r="C16" s="5"/>
      <c r="D16" s="5"/>
      <c r="E16" s="5"/>
      <c r="F16" s="5"/>
      <c r="G16" s="5"/>
      <c r="H16" s="5"/>
      <c r="I16" s="31"/>
      <c r="J16" s="31"/>
    </row>
    <row r="17" ht="15" spans="1:10">
      <c r="A17" s="5"/>
      <c r="B17" s="5"/>
      <c r="C17" s="5"/>
      <c r="D17" s="5"/>
      <c r="E17" s="5"/>
      <c r="F17" s="5"/>
      <c r="G17" s="5"/>
      <c r="H17" s="5"/>
      <c r="I17" s="31"/>
      <c r="J17" s="31"/>
    </row>
    <row r="18" ht="15" spans="1:10">
      <c r="A18" s="5"/>
      <c r="B18" s="5"/>
      <c r="C18" s="5"/>
      <c r="D18" s="5"/>
      <c r="E18" s="5"/>
      <c r="F18" s="5"/>
      <c r="G18" s="5"/>
      <c r="H18" s="5"/>
      <c r="I18" s="31"/>
      <c r="J18" s="31"/>
    </row>
    <row r="19" ht="15" spans="1:10">
      <c r="A19" s="5"/>
      <c r="B19" s="5"/>
      <c r="C19" s="5"/>
      <c r="D19" s="5"/>
      <c r="E19" s="5"/>
      <c r="F19" s="5"/>
      <c r="G19" s="5"/>
      <c r="H19" s="5"/>
      <c r="I19" s="31"/>
      <c r="J19" s="31"/>
    </row>
    <row r="20" ht="15" spans="1:10">
      <c r="A20" s="5"/>
      <c r="B20" s="5"/>
      <c r="C20" s="5"/>
      <c r="D20" s="5"/>
      <c r="E20" s="5"/>
      <c r="F20" s="5"/>
      <c r="G20" s="5"/>
      <c r="H20" s="5"/>
      <c r="I20" s="31"/>
      <c r="J20" s="31"/>
    </row>
    <row r="21" ht="15" spans="1:10">
      <c r="A21" s="5"/>
      <c r="B21" s="5"/>
      <c r="C21" s="5"/>
      <c r="D21" s="5"/>
      <c r="E21" s="5"/>
      <c r="F21" s="5"/>
      <c r="G21" s="5"/>
      <c r="H21" s="5"/>
      <c r="I21" s="31"/>
      <c r="J21" s="31"/>
    </row>
    <row r="22" ht="15" spans="1:10">
      <c r="A22" s="5"/>
      <c r="B22" s="5"/>
      <c r="C22" s="5"/>
      <c r="D22" s="5"/>
      <c r="E22" s="5"/>
      <c r="F22" s="5"/>
      <c r="G22" s="5"/>
      <c r="H22" s="5"/>
      <c r="I22" s="31"/>
      <c r="J22" s="31"/>
    </row>
    <row r="23" ht="15" spans="1:10">
      <c r="A23" s="5"/>
      <c r="B23" s="5"/>
      <c r="C23" s="5"/>
      <c r="D23" s="5"/>
      <c r="E23" s="5"/>
      <c r="F23" s="5"/>
      <c r="G23" s="5"/>
      <c r="H23" s="5"/>
      <c r="I23" s="31"/>
      <c r="J23" s="31"/>
    </row>
    <row r="24" ht="15" spans="1:10">
      <c r="A24" s="5"/>
      <c r="B24" s="5"/>
      <c r="C24" s="5"/>
      <c r="D24" s="5"/>
      <c r="E24" s="5"/>
      <c r="F24" s="5"/>
      <c r="G24" s="5"/>
      <c r="H24" s="5"/>
      <c r="I24" s="31"/>
      <c r="J24" s="31"/>
    </row>
    <row r="25" ht="15" spans="1:10">
      <c r="A25" s="5"/>
      <c r="B25" s="5"/>
      <c r="C25" s="5"/>
      <c r="D25" s="5"/>
      <c r="E25" s="5"/>
      <c r="F25" s="5"/>
      <c r="G25" s="5"/>
      <c r="H25" s="5"/>
      <c r="I25" s="31"/>
      <c r="J25" s="31"/>
    </row>
    <row r="26" ht="15" spans="1:10">
      <c r="A26" s="5"/>
      <c r="B26" s="5"/>
      <c r="C26" s="5"/>
      <c r="D26" s="5"/>
      <c r="E26" s="5"/>
      <c r="F26" s="5"/>
      <c r="G26" s="5"/>
      <c r="H26" s="5"/>
      <c r="I26" s="31"/>
      <c r="J26" s="31"/>
    </row>
    <row r="27" ht="15" spans="1:10">
      <c r="A27" s="5"/>
      <c r="B27" s="5"/>
      <c r="C27" s="5"/>
      <c r="D27" s="5"/>
      <c r="E27" s="5"/>
      <c r="F27" s="5"/>
      <c r="G27" s="5"/>
      <c r="H27" s="5"/>
      <c r="I27" s="31"/>
      <c r="J27" s="31"/>
    </row>
    <row r="28" ht="15" spans="1:10">
      <c r="A28" s="5"/>
      <c r="B28" s="5"/>
      <c r="C28" s="5"/>
      <c r="D28" s="5"/>
      <c r="E28" s="5"/>
      <c r="F28" s="5"/>
      <c r="G28" s="5"/>
      <c r="H28" s="5"/>
      <c r="I28" s="31"/>
      <c r="J28" s="31"/>
    </row>
    <row r="29" ht="15" spans="1:10">
      <c r="A29" s="5"/>
      <c r="B29" s="5"/>
      <c r="C29" s="5"/>
      <c r="D29" s="5"/>
      <c r="E29" s="5"/>
      <c r="F29" s="5"/>
      <c r="G29" s="5"/>
      <c r="H29" s="5"/>
      <c r="I29" s="31"/>
      <c r="J29" s="31"/>
    </row>
    <row r="30" ht="15" spans="1:10">
      <c r="A30" s="5"/>
      <c r="B30" s="5"/>
      <c r="C30" s="5"/>
      <c r="D30" s="5"/>
      <c r="E30" s="5"/>
      <c r="F30" s="5"/>
      <c r="G30" s="5"/>
      <c r="H30" s="5"/>
      <c r="I30" s="31"/>
      <c r="J30" s="31"/>
    </row>
    <row r="31" ht="15" spans="1:10">
      <c r="A31" s="5"/>
      <c r="B31" s="5"/>
      <c r="C31" s="5"/>
      <c r="D31" s="5"/>
      <c r="E31" s="5"/>
      <c r="F31" s="5"/>
      <c r="G31" s="5"/>
      <c r="H31" s="5"/>
      <c r="I31" s="31"/>
      <c r="J31" s="31"/>
    </row>
    <row r="32" ht="15" spans="1:10">
      <c r="A32" s="5"/>
      <c r="B32" s="5"/>
      <c r="C32" s="5"/>
      <c r="D32" s="5"/>
      <c r="E32" s="5"/>
      <c r="F32" s="5"/>
      <c r="G32" s="5"/>
      <c r="H32" s="5"/>
      <c r="I32" s="31"/>
      <c r="J32" s="31"/>
    </row>
    <row r="33" ht="15" spans="1:10">
      <c r="A33" s="5"/>
      <c r="B33" s="5"/>
      <c r="C33" s="5"/>
      <c r="D33" s="5"/>
      <c r="E33" s="5"/>
      <c r="F33" s="5"/>
      <c r="G33" s="5"/>
      <c r="H33" s="5"/>
      <c r="I33" s="31"/>
      <c r="J33" s="31"/>
    </row>
    <row r="34" ht="15" spans="1:10">
      <c r="A34" s="5"/>
      <c r="B34" s="5"/>
      <c r="C34" s="5"/>
      <c r="D34" s="5"/>
      <c r="E34" s="5"/>
      <c r="F34" s="5"/>
      <c r="G34" s="5"/>
      <c r="H34" s="5"/>
      <c r="I34" s="31"/>
      <c r="J34" s="31"/>
    </row>
    <row r="35" ht="15" spans="1:10">
      <c r="A35" s="5"/>
      <c r="B35" s="5"/>
      <c r="C35" s="5"/>
      <c r="D35" s="5"/>
      <c r="E35" s="5"/>
      <c r="F35" s="5"/>
      <c r="G35" s="5"/>
      <c r="H35" s="5"/>
      <c r="I35" s="31"/>
      <c r="J35" s="31"/>
    </row>
    <row r="36" ht="15" spans="1:10">
      <c r="A36" s="5"/>
      <c r="B36" s="5"/>
      <c r="C36" s="5"/>
      <c r="D36" s="5"/>
      <c r="E36" s="5"/>
      <c r="F36" s="5"/>
      <c r="G36" s="5"/>
      <c r="H36" s="5"/>
      <c r="I36" s="31"/>
      <c r="J36" s="31"/>
    </row>
    <row r="37" ht="15" spans="1:10">
      <c r="A37" s="5"/>
      <c r="B37" s="5"/>
      <c r="C37" s="5"/>
      <c r="D37" s="5"/>
      <c r="E37" s="5"/>
      <c r="F37" s="5"/>
      <c r="G37" s="5"/>
      <c r="H37" s="5"/>
      <c r="I37" s="31"/>
      <c r="J37" s="31"/>
    </row>
    <row r="38" ht="15" spans="1:10">
      <c r="A38" s="5"/>
      <c r="B38" s="5"/>
      <c r="C38" s="5"/>
      <c r="D38" s="5"/>
      <c r="E38" s="5"/>
      <c r="F38" s="5"/>
      <c r="G38" s="5"/>
      <c r="H38" s="5"/>
      <c r="I38" s="31"/>
      <c r="J38" s="31"/>
    </row>
    <row r="39" ht="15" spans="1:10">
      <c r="A39" s="5"/>
      <c r="B39" s="5"/>
      <c r="C39" s="5"/>
      <c r="D39" s="5"/>
      <c r="E39" s="5"/>
      <c r="F39" s="5"/>
      <c r="G39" s="5"/>
      <c r="H39" s="5"/>
      <c r="I39" s="31"/>
      <c r="J39" s="31"/>
    </row>
    <row r="40" ht="15" spans="1:10">
      <c r="A40" s="5"/>
      <c r="B40" s="5"/>
      <c r="C40" s="5"/>
      <c r="D40" s="5"/>
      <c r="E40" s="5"/>
      <c r="F40" s="5"/>
      <c r="G40" s="5"/>
      <c r="H40" s="5"/>
      <c r="I40" s="31"/>
      <c r="J40" s="31"/>
    </row>
    <row r="41" ht="15" spans="1:10">
      <c r="A41" s="5"/>
      <c r="B41" s="5"/>
      <c r="C41" s="5"/>
      <c r="D41" s="5"/>
      <c r="E41" s="5"/>
      <c r="F41" s="5"/>
      <c r="G41" s="5"/>
      <c r="H41" s="5"/>
      <c r="I41" s="31"/>
      <c r="J41" s="31"/>
    </row>
    <row r="42" ht="15" spans="1:10">
      <c r="A42" s="5"/>
      <c r="B42" s="5"/>
      <c r="C42" s="5"/>
      <c r="D42" s="5"/>
      <c r="E42" s="5"/>
      <c r="F42" s="5"/>
      <c r="G42" s="5"/>
      <c r="H42" s="5"/>
      <c r="I42" s="31"/>
      <c r="J42" s="31"/>
    </row>
    <row r="43" ht="15" spans="1:10">
      <c r="A43" s="5"/>
      <c r="B43" s="5"/>
      <c r="C43" s="5"/>
      <c r="D43" s="5"/>
      <c r="E43" s="5"/>
      <c r="F43" s="5"/>
      <c r="G43" s="5"/>
      <c r="H43" s="5"/>
      <c r="I43" s="31"/>
      <c r="J43" s="31"/>
    </row>
    <row r="44" ht="15" spans="1:10">
      <c r="A44" s="5"/>
      <c r="B44" s="5"/>
      <c r="C44" s="5"/>
      <c r="D44" s="5"/>
      <c r="E44" s="5"/>
      <c r="F44" s="5"/>
      <c r="G44" s="5"/>
      <c r="H44" s="5"/>
      <c r="I44" s="31"/>
      <c r="J44" s="31"/>
    </row>
    <row r="45" ht="15" spans="1:10">
      <c r="A45" s="5"/>
      <c r="B45" s="5"/>
      <c r="C45" s="5"/>
      <c r="D45" s="5"/>
      <c r="E45" s="5"/>
      <c r="F45" s="5"/>
      <c r="G45" s="5"/>
      <c r="H45" s="5"/>
      <c r="I45" s="31"/>
      <c r="J45" s="31"/>
    </row>
    <row r="46" ht="15" spans="1:10">
      <c r="A46" s="5"/>
      <c r="B46" s="5"/>
      <c r="C46" s="5"/>
      <c r="D46" s="5"/>
      <c r="E46" s="5"/>
      <c r="F46" s="5"/>
      <c r="G46" s="5"/>
      <c r="H46" s="5"/>
      <c r="I46" s="31"/>
      <c r="J46" s="31"/>
    </row>
    <row r="47" ht="15" spans="1:10">
      <c r="A47" s="5"/>
      <c r="B47" s="5"/>
      <c r="C47" s="5"/>
      <c r="D47" s="5"/>
      <c r="E47" s="5"/>
      <c r="F47" s="5"/>
      <c r="G47" s="5"/>
      <c r="H47" s="5"/>
      <c r="I47" s="31"/>
      <c r="J47" s="31"/>
    </row>
    <row r="48" ht="15" spans="1:10">
      <c r="A48" s="5"/>
      <c r="B48" s="5"/>
      <c r="C48" s="5"/>
      <c r="D48" s="5"/>
      <c r="E48" s="5"/>
      <c r="F48" s="5"/>
      <c r="G48" s="5"/>
      <c r="H48" s="5"/>
      <c r="I48" s="31"/>
      <c r="J48" s="31"/>
    </row>
    <row r="49" ht="15" spans="1:10">
      <c r="A49" s="5"/>
      <c r="B49" s="5"/>
      <c r="C49" s="5"/>
      <c r="D49" s="5"/>
      <c r="E49" s="5"/>
      <c r="F49" s="5"/>
      <c r="G49" s="5"/>
      <c r="H49" s="5"/>
      <c r="I49" s="31"/>
      <c r="J49" s="31"/>
    </row>
    <row r="50" ht="15" spans="1:10">
      <c r="A50" s="5"/>
      <c r="B50" s="5"/>
      <c r="C50" s="5"/>
      <c r="D50" s="5"/>
      <c r="E50" s="5"/>
      <c r="F50" s="5"/>
      <c r="G50" s="5"/>
      <c r="H50" s="5"/>
      <c r="I50" s="31"/>
      <c r="J50" s="31"/>
    </row>
    <row r="51" ht="15" spans="1:10">
      <c r="A51" s="5"/>
      <c r="B51" s="5"/>
      <c r="C51" s="5"/>
      <c r="D51" s="5"/>
      <c r="E51" s="5"/>
      <c r="F51" s="5"/>
      <c r="G51" s="5"/>
      <c r="H51" s="5"/>
      <c r="I51" s="31"/>
      <c r="J51" s="31"/>
    </row>
    <row r="52" ht="15" spans="1:10">
      <c r="A52" s="5"/>
      <c r="B52" s="5"/>
      <c r="C52" s="5"/>
      <c r="D52" s="5"/>
      <c r="E52" s="5"/>
      <c r="F52" s="5"/>
      <c r="G52" s="5"/>
      <c r="H52" s="5"/>
      <c r="I52" s="31"/>
      <c r="J52" s="31"/>
    </row>
    <row r="53" ht="15" spans="1:10">
      <c r="A53" s="5"/>
      <c r="B53" s="5"/>
      <c r="C53" s="5"/>
      <c r="D53" s="5"/>
      <c r="E53" s="5"/>
      <c r="F53" s="5"/>
      <c r="G53" s="5"/>
      <c r="H53" s="5"/>
      <c r="I53" s="31"/>
      <c r="J53" s="31"/>
    </row>
    <row r="54" ht="15" spans="1:10">
      <c r="A54" s="5"/>
      <c r="B54" s="5"/>
      <c r="C54" s="5"/>
      <c r="D54" s="5"/>
      <c r="E54" s="5"/>
      <c r="F54" s="5"/>
      <c r="G54" s="5"/>
      <c r="H54" s="5"/>
      <c r="I54" s="31"/>
      <c r="J54" s="31"/>
    </row>
    <row r="55" ht="15" spans="1:10">
      <c r="A55" s="5"/>
      <c r="B55" s="5"/>
      <c r="C55" s="5"/>
      <c r="D55" s="5"/>
      <c r="E55" s="5"/>
      <c r="F55" s="5"/>
      <c r="G55" s="5"/>
      <c r="H55" s="5"/>
      <c r="I55" s="31"/>
      <c r="J55" s="31"/>
    </row>
    <row r="56" ht="15" spans="1:10">
      <c r="A56" s="5"/>
      <c r="B56" s="5"/>
      <c r="C56" s="5"/>
      <c r="D56" s="5"/>
      <c r="E56" s="5"/>
      <c r="F56" s="5"/>
      <c r="G56" s="5"/>
      <c r="H56" s="5"/>
      <c r="I56" s="31"/>
      <c r="J56" s="31"/>
    </row>
    <row r="57" ht="15" spans="1:10">
      <c r="A57" s="5"/>
      <c r="B57" s="5"/>
      <c r="C57" s="5"/>
      <c r="D57" s="5"/>
      <c r="E57" s="5"/>
      <c r="F57" s="5"/>
      <c r="G57" s="5"/>
      <c r="H57" s="5"/>
      <c r="I57" s="31"/>
      <c r="J57" s="31"/>
    </row>
    <row r="58" ht="15" spans="1:10">
      <c r="A58" s="5"/>
      <c r="B58" s="5"/>
      <c r="C58" s="5"/>
      <c r="D58" s="5"/>
      <c r="E58" s="5"/>
      <c r="F58" s="5"/>
      <c r="G58" s="5"/>
      <c r="H58" s="5"/>
      <c r="I58" s="31"/>
      <c r="J58" s="31"/>
    </row>
    <row r="59" ht="15" spans="1:10">
      <c r="A59" s="5"/>
      <c r="B59" s="5"/>
      <c r="C59" s="5"/>
      <c r="D59" s="5"/>
      <c r="E59" s="5"/>
      <c r="F59" s="5"/>
      <c r="G59" s="5"/>
      <c r="H59" s="5"/>
      <c r="I59" s="31"/>
      <c r="J59" s="31"/>
    </row>
    <row r="60" ht="15" spans="1:10">
      <c r="A60" s="5"/>
      <c r="B60" s="5"/>
      <c r="C60" s="5"/>
      <c r="D60" s="5"/>
      <c r="E60" s="5"/>
      <c r="F60" s="5"/>
      <c r="G60" s="5"/>
      <c r="H60" s="5"/>
      <c r="I60" s="31"/>
      <c r="J60" s="31"/>
    </row>
    <row r="61" ht="15" spans="1:10">
      <c r="A61" s="5"/>
      <c r="B61" s="5"/>
      <c r="C61" s="5"/>
      <c r="D61" s="5"/>
      <c r="E61" s="5"/>
      <c r="F61" s="5"/>
      <c r="G61" s="5"/>
      <c r="H61" s="5"/>
      <c r="I61" s="31"/>
      <c r="J61" s="31"/>
    </row>
    <row r="62" ht="15" spans="1:10">
      <c r="A62" s="5"/>
      <c r="B62" s="5"/>
      <c r="C62" s="5"/>
      <c r="D62" s="5"/>
      <c r="E62" s="5"/>
      <c r="F62" s="5"/>
      <c r="G62" s="5"/>
      <c r="H62" s="5"/>
      <c r="I62" s="31"/>
      <c r="J62" s="31"/>
    </row>
    <row r="63" ht="15" spans="1:10">
      <c r="A63" s="5"/>
      <c r="B63" s="5"/>
      <c r="C63" s="5"/>
      <c r="D63" s="5"/>
      <c r="E63" s="5"/>
      <c r="F63" s="5"/>
      <c r="G63" s="5"/>
      <c r="H63" s="5"/>
      <c r="I63" s="31"/>
      <c r="J63" s="31"/>
    </row>
    <row r="64" ht="15" spans="1:10">
      <c r="A64" s="5"/>
      <c r="B64" s="5"/>
      <c r="C64" s="5"/>
      <c r="D64" s="5"/>
      <c r="E64" s="5"/>
      <c r="F64" s="5"/>
      <c r="G64" s="5"/>
      <c r="H64" s="5"/>
      <c r="I64" s="31"/>
      <c r="J64" s="31"/>
    </row>
    <row r="65" ht="15" spans="1:10">
      <c r="A65" s="5"/>
      <c r="B65" s="5"/>
      <c r="C65" s="5"/>
      <c r="D65" s="5"/>
      <c r="E65" s="5"/>
      <c r="F65" s="5"/>
      <c r="G65" s="5"/>
      <c r="H65" s="5"/>
      <c r="I65" s="31"/>
      <c r="J65" s="31"/>
    </row>
    <row r="66" ht="15" spans="1:10">
      <c r="A66" s="5"/>
      <c r="B66" s="5"/>
      <c r="C66" s="5"/>
      <c r="D66" s="5"/>
      <c r="E66" s="5"/>
      <c r="F66" s="5"/>
      <c r="G66" s="5"/>
      <c r="H66" s="5"/>
      <c r="I66" s="31"/>
      <c r="J66" s="31"/>
    </row>
    <row r="67" ht="15" spans="1:10">
      <c r="A67" s="5"/>
      <c r="B67" s="5"/>
      <c r="C67" s="5"/>
      <c r="D67" s="5"/>
      <c r="E67" s="5"/>
      <c r="F67" s="5"/>
      <c r="G67" s="5"/>
      <c r="H67" s="5"/>
      <c r="I67" s="31"/>
      <c r="J67" s="31"/>
    </row>
    <row r="68" ht="15" spans="1:10">
      <c r="A68" s="5"/>
      <c r="B68" s="5"/>
      <c r="C68" s="5"/>
      <c r="D68" s="5"/>
      <c r="E68" s="5"/>
      <c r="F68" s="5"/>
      <c r="G68" s="5"/>
      <c r="H68" s="5"/>
      <c r="I68" s="31"/>
      <c r="J68" s="31"/>
    </row>
    <row r="69" ht="15" spans="1:10">
      <c r="A69" s="34"/>
      <c r="B69" s="34"/>
      <c r="C69" s="34"/>
      <c r="D69" s="34"/>
      <c r="E69" s="34"/>
      <c r="F69" s="34"/>
      <c r="G69" s="34"/>
      <c r="H69" s="34"/>
      <c r="I69" s="31"/>
      <c r="J69" s="31"/>
    </row>
    <row r="70" ht="15" spans="1:10">
      <c r="A70" s="34"/>
      <c r="B70" s="34"/>
      <c r="C70" s="34"/>
      <c r="D70" s="34"/>
      <c r="E70" s="34"/>
      <c r="F70" s="34"/>
      <c r="G70" s="34"/>
      <c r="H70" s="34"/>
      <c r="I70" s="31"/>
      <c r="J70" s="31"/>
    </row>
    <row r="71" ht="15" spans="1:10">
      <c r="A71" s="34"/>
      <c r="B71" s="34"/>
      <c r="C71" s="34"/>
      <c r="D71" s="34"/>
      <c r="E71" s="34"/>
      <c r="F71" s="34"/>
      <c r="G71" s="34"/>
      <c r="H71" s="34"/>
      <c r="I71" s="31"/>
      <c r="J71" s="31"/>
    </row>
    <row r="72" ht="15" spans="1:10">
      <c r="A72" s="34"/>
      <c r="B72" s="34"/>
      <c r="C72" s="34"/>
      <c r="D72" s="34"/>
      <c r="E72" s="34"/>
      <c r="F72" s="34"/>
      <c r="G72" s="34"/>
      <c r="H72" s="34"/>
      <c r="I72" s="31"/>
      <c r="J72" s="31"/>
    </row>
    <row r="73" ht="15" spans="1:10">
      <c r="A73" s="34"/>
      <c r="B73" s="34"/>
      <c r="C73" s="34"/>
      <c r="D73" s="34"/>
      <c r="E73" s="34"/>
      <c r="F73" s="34"/>
      <c r="G73" s="34"/>
      <c r="H73" s="34"/>
      <c r="I73" s="31"/>
      <c r="J73" s="31"/>
    </row>
    <row r="74" ht="15" spans="1:10">
      <c r="A74" s="34"/>
      <c r="B74" s="34"/>
      <c r="C74" s="34"/>
      <c r="D74" s="34"/>
      <c r="E74" s="34"/>
      <c r="F74" s="34"/>
      <c r="G74" s="34"/>
      <c r="H74" s="34"/>
      <c r="I74" s="31"/>
      <c r="J74" s="31"/>
    </row>
    <row r="75" ht="15" spans="1:10">
      <c r="A75" s="34"/>
      <c r="B75" s="34"/>
      <c r="C75" s="34"/>
      <c r="D75" s="34"/>
      <c r="E75" s="34"/>
      <c r="F75" s="34"/>
      <c r="G75" s="34"/>
      <c r="H75" s="34"/>
      <c r="I75" s="31"/>
      <c r="J75" s="31"/>
    </row>
    <row r="76" ht="15" spans="1:10">
      <c r="A76" s="34"/>
      <c r="B76" s="34"/>
      <c r="C76" s="34"/>
      <c r="D76" s="34"/>
      <c r="E76" s="34"/>
      <c r="F76" s="34"/>
      <c r="G76" s="34"/>
      <c r="H76" s="34"/>
      <c r="I76" s="31"/>
      <c r="J76" s="31"/>
    </row>
    <row r="77" ht="15" spans="1:10">
      <c r="A77" s="34"/>
      <c r="B77" s="34"/>
      <c r="C77" s="34"/>
      <c r="D77" s="34"/>
      <c r="E77" s="34"/>
      <c r="F77" s="34"/>
      <c r="G77" s="34"/>
      <c r="H77" s="34"/>
      <c r="I77" s="31"/>
      <c r="J77" s="31"/>
    </row>
    <row r="78" ht="15" spans="1:10">
      <c r="A78" s="34"/>
      <c r="B78" s="34"/>
      <c r="C78" s="34"/>
      <c r="D78" s="34"/>
      <c r="E78" s="34"/>
      <c r="F78" s="34"/>
      <c r="G78" s="34"/>
      <c r="H78" s="34"/>
      <c r="I78" s="31"/>
      <c r="J78" s="31"/>
    </row>
    <row r="79" ht="15" spans="1:10">
      <c r="A79" s="34"/>
      <c r="B79" s="34"/>
      <c r="C79" s="34"/>
      <c r="D79" s="34"/>
      <c r="E79" s="34"/>
      <c r="F79" s="34"/>
      <c r="G79" s="34"/>
      <c r="H79" s="34"/>
      <c r="I79" s="31"/>
      <c r="J79" s="31"/>
    </row>
    <row r="80" ht="15" spans="1:10">
      <c r="A80" s="34"/>
      <c r="B80" s="34"/>
      <c r="C80" s="34"/>
      <c r="D80" s="34"/>
      <c r="E80" s="34"/>
      <c r="F80" s="34"/>
      <c r="G80" s="34"/>
      <c r="H80" s="34"/>
      <c r="I80" s="31"/>
      <c r="J80" s="31"/>
    </row>
    <row r="81" spans="1:8">
      <c r="A81" s="35"/>
      <c r="B81" s="35"/>
      <c r="C81" s="35"/>
      <c r="D81" s="35"/>
      <c r="E81" s="35"/>
      <c r="F81" s="35"/>
      <c r="G81" s="35"/>
      <c r="H81" s="35"/>
    </row>
    <row r="82" spans="1:8">
      <c r="A82" s="35"/>
      <c r="B82" s="35"/>
      <c r="C82" s="35"/>
      <c r="D82" s="35"/>
      <c r="E82" s="35"/>
      <c r="F82" s="35"/>
      <c r="G82" s="35"/>
      <c r="H82" s="35"/>
    </row>
    <row r="83" spans="1:8">
      <c r="A83" s="35"/>
      <c r="B83" s="35"/>
      <c r="C83" s="35"/>
      <c r="D83" s="35"/>
      <c r="E83" s="35"/>
      <c r="F83" s="35"/>
      <c r="G83" s="35"/>
      <c r="H83" s="35"/>
    </row>
    <row r="84" spans="1:8">
      <c r="A84" s="35"/>
      <c r="B84" s="35"/>
      <c r="C84" s="35"/>
      <c r="D84" s="35"/>
      <c r="E84" s="35"/>
      <c r="F84" s="35"/>
      <c r="G84" s="35"/>
      <c r="H84" s="35"/>
    </row>
    <row r="85" spans="1:8">
      <c r="A85" s="35"/>
      <c r="B85" s="35"/>
      <c r="C85" s="35"/>
      <c r="D85" s="35"/>
      <c r="E85" s="35"/>
      <c r="F85" s="35"/>
      <c r="G85" s="35"/>
      <c r="H85" s="35"/>
    </row>
    <row r="86" spans="1:8">
      <c r="A86" s="35"/>
      <c r="B86" s="35"/>
      <c r="C86" s="35"/>
      <c r="D86" s="35"/>
      <c r="E86" s="35"/>
      <c r="F86" s="35"/>
      <c r="G86" s="35"/>
      <c r="H86" s="35"/>
    </row>
    <row r="87" spans="1:8">
      <c r="A87" s="35"/>
      <c r="B87" s="35"/>
      <c r="C87" s="35"/>
      <c r="D87" s="35"/>
      <c r="E87" s="35"/>
      <c r="F87" s="35"/>
      <c r="G87" s="35"/>
      <c r="H87" s="35"/>
    </row>
    <row r="88" spans="1:8">
      <c r="A88" s="35"/>
      <c r="B88" s="35"/>
      <c r="C88" s="35"/>
      <c r="D88" s="35"/>
      <c r="E88" s="35"/>
      <c r="F88" s="35"/>
      <c r="G88" s="35"/>
      <c r="H88" s="35"/>
    </row>
    <row r="89" spans="1:8">
      <c r="A89" s="35"/>
      <c r="B89" s="35"/>
      <c r="C89" s="35"/>
      <c r="D89" s="35"/>
      <c r="E89" s="35"/>
      <c r="F89" s="35"/>
      <c r="G89" s="35"/>
      <c r="H89" s="35"/>
    </row>
    <row r="90" spans="1:8">
      <c r="A90" s="35"/>
      <c r="B90" s="35"/>
      <c r="C90" s="35"/>
      <c r="D90" s="35"/>
      <c r="E90" s="35"/>
      <c r="F90" s="35"/>
      <c r="G90" s="35"/>
      <c r="H90" s="35"/>
    </row>
    <row r="91" spans="1:8">
      <c r="A91" s="35"/>
      <c r="B91" s="35"/>
      <c r="C91" s="35"/>
      <c r="D91" s="35"/>
      <c r="E91" s="35"/>
      <c r="F91" s="35"/>
      <c r="G91" s="35"/>
      <c r="H91" s="35"/>
    </row>
    <row r="92" spans="1:8">
      <c r="A92" s="35"/>
      <c r="B92" s="35"/>
      <c r="C92" s="35"/>
      <c r="D92" s="35"/>
      <c r="E92" s="35"/>
      <c r="F92" s="35"/>
      <c r="G92" s="35"/>
      <c r="H92" s="35"/>
    </row>
    <row r="93" spans="1:8">
      <c r="A93" s="35"/>
      <c r="B93" s="35"/>
      <c r="C93" s="35"/>
      <c r="D93" s="35"/>
      <c r="E93" s="35"/>
      <c r="F93" s="35"/>
      <c r="G93" s="35"/>
      <c r="H93" s="35"/>
    </row>
    <row r="94" spans="1:8">
      <c r="A94" s="35"/>
      <c r="B94" s="35"/>
      <c r="C94" s="35"/>
      <c r="D94" s="35"/>
      <c r="E94" s="35"/>
      <c r="F94" s="35"/>
      <c r="G94" s="35"/>
      <c r="H94" s="35"/>
    </row>
    <row r="95" spans="1:8">
      <c r="A95" s="35"/>
      <c r="B95" s="35"/>
      <c r="C95" s="35"/>
      <c r="D95" s="35"/>
      <c r="E95" s="35"/>
      <c r="F95" s="35"/>
      <c r="G95" s="35"/>
      <c r="H95" s="35"/>
    </row>
    <row r="96" spans="1:8">
      <c r="A96" s="35"/>
      <c r="B96" s="35"/>
      <c r="C96" s="35"/>
      <c r="D96" s="35"/>
      <c r="E96" s="35"/>
      <c r="F96" s="35"/>
      <c r="G96" s="35"/>
      <c r="H96" s="35"/>
    </row>
    <row r="97" spans="1:8">
      <c r="A97" s="35"/>
      <c r="B97" s="35"/>
      <c r="C97" s="35"/>
      <c r="D97" s="35"/>
      <c r="E97" s="35"/>
      <c r="F97" s="35"/>
      <c r="G97" s="35"/>
      <c r="H97" s="35"/>
    </row>
    <row r="98" spans="1:8">
      <c r="A98" s="35"/>
      <c r="B98" s="35"/>
      <c r="C98" s="35"/>
      <c r="D98" s="35"/>
      <c r="E98" s="35"/>
      <c r="F98" s="35"/>
      <c r="G98" s="35"/>
      <c r="H98" s="35"/>
    </row>
    <row r="99" spans="1:8">
      <c r="A99" s="35"/>
      <c r="B99" s="35"/>
      <c r="C99" s="35"/>
      <c r="D99" s="35"/>
      <c r="E99" s="35"/>
      <c r="F99" s="35"/>
      <c r="G99" s="35"/>
      <c r="H99" s="35"/>
    </row>
    <row r="100" spans="1:8">
      <c r="A100" s="35"/>
      <c r="B100" s="35"/>
      <c r="C100" s="35"/>
      <c r="D100" s="35"/>
      <c r="E100" s="35"/>
      <c r="F100" s="35"/>
      <c r="G100" s="35"/>
      <c r="H100" s="35"/>
    </row>
    <row r="101" spans="1:8">
      <c r="A101" s="35"/>
      <c r="B101" s="35"/>
      <c r="C101" s="35"/>
      <c r="D101" s="35"/>
      <c r="E101" s="35"/>
      <c r="F101" s="35"/>
      <c r="G101" s="35"/>
      <c r="H101" s="35"/>
    </row>
    <row r="102" spans="1:8">
      <c r="A102" s="35"/>
      <c r="B102" s="35"/>
      <c r="C102" s="35"/>
      <c r="D102" s="35"/>
      <c r="E102" s="35"/>
      <c r="F102" s="35"/>
      <c r="G102" s="35"/>
      <c r="H102" s="35"/>
    </row>
    <row r="103" spans="1:8">
      <c r="A103" s="35"/>
      <c r="B103" s="35"/>
      <c r="C103" s="35"/>
      <c r="D103" s="35"/>
      <c r="E103" s="35"/>
      <c r="F103" s="35"/>
      <c r="G103" s="35"/>
      <c r="H103" s="35"/>
    </row>
    <row r="104" spans="1:8">
      <c r="A104" s="35"/>
      <c r="B104" s="35"/>
      <c r="C104" s="35"/>
      <c r="D104" s="35"/>
      <c r="E104" s="35"/>
      <c r="F104" s="35"/>
      <c r="G104" s="35"/>
      <c r="H104" s="35"/>
    </row>
    <row r="105" spans="1:8">
      <c r="A105" s="35"/>
      <c r="B105" s="35"/>
      <c r="C105" s="35"/>
      <c r="D105" s="35"/>
      <c r="E105" s="35"/>
      <c r="F105" s="35"/>
      <c r="G105" s="35"/>
      <c r="H105" s="35"/>
    </row>
    <row r="106" spans="1:8">
      <c r="A106" s="35"/>
      <c r="B106" s="35"/>
      <c r="C106" s="35"/>
      <c r="D106" s="35"/>
      <c r="E106" s="35"/>
      <c r="F106" s="35"/>
      <c r="G106" s="35"/>
      <c r="H106" s="35"/>
    </row>
    <row r="107" spans="1:8">
      <c r="A107" s="35"/>
      <c r="B107" s="35"/>
      <c r="C107" s="35"/>
      <c r="D107" s="35"/>
      <c r="E107" s="35"/>
      <c r="F107" s="35"/>
      <c r="G107" s="35"/>
      <c r="H107" s="35"/>
    </row>
    <row r="108" spans="1:8">
      <c r="A108" s="35"/>
      <c r="B108" s="35"/>
      <c r="C108" s="35"/>
      <c r="D108" s="35"/>
      <c r="E108" s="35"/>
      <c r="F108" s="35"/>
      <c r="G108" s="35"/>
      <c r="H108" s="35"/>
    </row>
    <row r="109" spans="1:8">
      <c r="A109" s="35"/>
      <c r="B109" s="35"/>
      <c r="C109" s="35"/>
      <c r="D109" s="35"/>
      <c r="E109" s="35"/>
      <c r="F109" s="35"/>
      <c r="G109" s="35"/>
      <c r="H109" s="35"/>
    </row>
    <row r="110" spans="1:8">
      <c r="A110" s="35"/>
      <c r="B110" s="35"/>
      <c r="C110" s="35"/>
      <c r="D110" s="35"/>
      <c r="E110" s="35"/>
      <c r="F110" s="35"/>
      <c r="G110" s="35"/>
      <c r="H110" s="35"/>
    </row>
    <row r="111" spans="1:8">
      <c r="A111" s="35"/>
      <c r="B111" s="35"/>
      <c r="C111" s="35"/>
      <c r="D111" s="35"/>
      <c r="E111" s="35"/>
      <c r="F111" s="35"/>
      <c r="G111" s="35"/>
      <c r="H111" s="35"/>
    </row>
    <row r="112" spans="1:8">
      <c r="A112" s="35"/>
      <c r="B112" s="35"/>
      <c r="C112" s="35"/>
      <c r="D112" s="35"/>
      <c r="E112" s="35"/>
      <c r="F112" s="35"/>
      <c r="G112" s="35"/>
      <c r="H112" s="35"/>
    </row>
    <row r="113" spans="1:8">
      <c r="A113" s="35"/>
      <c r="B113" s="35"/>
      <c r="C113" s="35"/>
      <c r="D113" s="35"/>
      <c r="E113" s="35"/>
      <c r="F113" s="35"/>
      <c r="G113" s="35"/>
      <c r="H113" s="35"/>
    </row>
    <row r="114" spans="1:8">
      <c r="A114" s="35"/>
      <c r="B114" s="35"/>
      <c r="C114" s="35"/>
      <c r="D114" s="35"/>
      <c r="E114" s="35"/>
      <c r="F114" s="35"/>
      <c r="G114" s="35"/>
      <c r="H114" s="35"/>
    </row>
    <row r="115" spans="1:8">
      <c r="A115" s="35"/>
      <c r="B115" s="35"/>
      <c r="C115" s="35"/>
      <c r="D115" s="35"/>
      <c r="E115" s="35"/>
      <c r="F115" s="35"/>
      <c r="G115" s="35"/>
      <c r="H115" s="35"/>
    </row>
    <row r="116" spans="1:8">
      <c r="A116" s="35"/>
      <c r="B116" s="35"/>
      <c r="C116" s="35"/>
      <c r="D116" s="35"/>
      <c r="E116" s="35"/>
      <c r="F116" s="35"/>
      <c r="G116" s="35"/>
      <c r="H116" s="35"/>
    </row>
    <row r="117" spans="1:8">
      <c r="A117" s="35"/>
      <c r="B117" s="35"/>
      <c r="C117" s="35"/>
      <c r="D117" s="35"/>
      <c r="E117" s="35"/>
      <c r="F117" s="35"/>
      <c r="G117" s="35"/>
      <c r="H117" s="35"/>
    </row>
    <row r="118" spans="1:8">
      <c r="A118" s="35"/>
      <c r="B118" s="35"/>
      <c r="C118" s="35"/>
      <c r="D118" s="35"/>
      <c r="E118" s="35"/>
      <c r="F118" s="35"/>
      <c r="G118" s="35"/>
      <c r="H118" s="35"/>
    </row>
    <row r="119" spans="1:8">
      <c r="A119" s="35"/>
      <c r="B119" s="35"/>
      <c r="C119" s="35"/>
      <c r="D119" s="35"/>
      <c r="E119" s="35"/>
      <c r="F119" s="35"/>
      <c r="G119" s="35"/>
      <c r="H119" s="35"/>
    </row>
    <row r="120" spans="1:8">
      <c r="A120" s="35"/>
      <c r="B120" s="35"/>
      <c r="C120" s="35"/>
      <c r="D120" s="35"/>
      <c r="E120" s="35"/>
      <c r="F120" s="35"/>
      <c r="G120" s="35"/>
      <c r="H120" s="35"/>
    </row>
    <row r="121" spans="1:8">
      <c r="A121" s="35"/>
      <c r="B121" s="35"/>
      <c r="C121" s="35"/>
      <c r="D121" s="35"/>
      <c r="E121" s="35"/>
      <c r="F121" s="35"/>
      <c r="G121" s="35"/>
      <c r="H121" s="35"/>
    </row>
    <row r="122" spans="1:8">
      <c r="A122" s="35"/>
      <c r="B122" s="35"/>
      <c r="C122" s="35"/>
      <c r="D122" s="35"/>
      <c r="E122" s="35"/>
      <c r="F122" s="35"/>
      <c r="G122" s="35"/>
      <c r="H122" s="35"/>
    </row>
    <row r="123" spans="1:8">
      <c r="A123" s="35"/>
      <c r="B123" s="35"/>
      <c r="C123" s="35"/>
      <c r="D123" s="35"/>
      <c r="E123" s="35"/>
      <c r="F123" s="35"/>
      <c r="G123" s="35"/>
      <c r="H123" s="35"/>
    </row>
    <row r="124" spans="1:8">
      <c r="A124" s="35"/>
      <c r="B124" s="35"/>
      <c r="C124" s="35"/>
      <c r="D124" s="35"/>
      <c r="E124" s="35"/>
      <c r="F124" s="35"/>
      <c r="G124" s="35"/>
      <c r="H124" s="35"/>
    </row>
    <row r="125" spans="1:8">
      <c r="A125" s="35"/>
      <c r="B125" s="35"/>
      <c r="C125" s="35"/>
      <c r="D125" s="35"/>
      <c r="E125" s="35"/>
      <c r="F125" s="35"/>
      <c r="G125" s="35"/>
      <c r="H125" s="35"/>
    </row>
    <row r="126" spans="1:8">
      <c r="A126" s="35"/>
      <c r="B126" s="35"/>
      <c r="C126" s="35"/>
      <c r="D126" s="35"/>
      <c r="E126" s="35"/>
      <c r="F126" s="35"/>
      <c r="G126" s="35"/>
      <c r="H126" s="35"/>
    </row>
    <row r="127" spans="1:8">
      <c r="A127" s="35"/>
      <c r="B127" s="35"/>
      <c r="C127" s="35"/>
      <c r="D127" s="35"/>
      <c r="E127" s="35"/>
      <c r="F127" s="35"/>
      <c r="G127" s="35"/>
      <c r="H127" s="35"/>
    </row>
    <row r="128" spans="1:8">
      <c r="A128" s="35"/>
      <c r="B128" s="35"/>
      <c r="C128" s="35"/>
      <c r="D128" s="35"/>
      <c r="E128" s="35"/>
      <c r="F128" s="35"/>
      <c r="G128" s="35"/>
      <c r="H128" s="35"/>
    </row>
    <row r="129" spans="1:8">
      <c r="A129" s="35"/>
      <c r="B129" s="35"/>
      <c r="C129" s="35"/>
      <c r="D129" s="35"/>
      <c r="E129" s="35"/>
      <c r="F129" s="35"/>
      <c r="G129" s="35"/>
      <c r="H129" s="35"/>
    </row>
    <row r="130" spans="1:8">
      <c r="A130" s="35"/>
      <c r="B130" s="35"/>
      <c r="C130" s="35"/>
      <c r="D130" s="35"/>
      <c r="E130" s="35"/>
      <c r="F130" s="35"/>
      <c r="G130" s="35"/>
      <c r="H130" s="35"/>
    </row>
    <row r="131" spans="1:8">
      <c r="A131" s="35"/>
      <c r="B131" s="35"/>
      <c r="C131" s="35"/>
      <c r="D131" s="35"/>
      <c r="E131" s="35"/>
      <c r="F131" s="35"/>
      <c r="G131" s="35"/>
      <c r="H131" s="35"/>
    </row>
    <row r="132" spans="1:8">
      <c r="A132" s="35"/>
      <c r="B132" s="35"/>
      <c r="C132" s="35"/>
      <c r="D132" s="35"/>
      <c r="E132" s="35"/>
      <c r="F132" s="35"/>
      <c r="G132" s="35"/>
      <c r="H132" s="35"/>
    </row>
    <row r="133" spans="1:8">
      <c r="A133" s="35"/>
      <c r="B133" s="35"/>
      <c r="C133" s="35"/>
      <c r="D133" s="35"/>
      <c r="E133" s="35"/>
      <c r="F133" s="35"/>
      <c r="G133" s="35"/>
      <c r="H133" s="35"/>
    </row>
    <row r="134" spans="1:8">
      <c r="A134" s="35"/>
      <c r="B134" s="35"/>
      <c r="C134" s="35"/>
      <c r="D134" s="35"/>
      <c r="E134" s="35"/>
      <c r="F134" s="35"/>
      <c r="G134" s="35"/>
      <c r="H134" s="35"/>
    </row>
    <row r="135" spans="1:8">
      <c r="A135" s="35"/>
      <c r="B135" s="35"/>
      <c r="C135" s="35"/>
      <c r="D135" s="35"/>
      <c r="E135" s="35"/>
      <c r="F135" s="35"/>
      <c r="G135" s="35"/>
      <c r="H135" s="35"/>
    </row>
    <row r="136" spans="1:8">
      <c r="A136" s="35"/>
      <c r="B136" s="35"/>
      <c r="C136" s="35"/>
      <c r="D136" s="35"/>
      <c r="E136" s="35"/>
      <c r="F136" s="35"/>
      <c r="G136" s="35"/>
      <c r="H136" s="35"/>
    </row>
    <row r="137" spans="1:8">
      <c r="A137" s="35"/>
      <c r="B137" s="35"/>
      <c r="C137" s="35"/>
      <c r="D137" s="35"/>
      <c r="E137" s="35"/>
      <c r="F137" s="35"/>
      <c r="G137" s="35"/>
      <c r="H137" s="35"/>
    </row>
    <row r="138" spans="1:8">
      <c r="A138" s="35"/>
      <c r="B138" s="35"/>
      <c r="C138" s="35"/>
      <c r="D138" s="35"/>
      <c r="E138" s="35"/>
      <c r="F138" s="35"/>
      <c r="G138" s="35"/>
      <c r="H138" s="35"/>
    </row>
    <row r="139" spans="1:8">
      <c r="A139" s="35"/>
      <c r="B139" s="35"/>
      <c r="C139" s="35"/>
      <c r="D139" s="35"/>
      <c r="E139" s="35"/>
      <c r="F139" s="35"/>
      <c r="G139" s="35"/>
      <c r="H139" s="35"/>
    </row>
    <row r="140" spans="1:8">
      <c r="A140" s="35"/>
      <c r="B140" s="35"/>
      <c r="C140" s="35"/>
      <c r="D140" s="35"/>
      <c r="E140" s="35"/>
      <c r="F140" s="35"/>
      <c r="G140" s="35"/>
      <c r="H140" s="35"/>
    </row>
    <row r="141" spans="1:8">
      <c r="A141" s="35"/>
      <c r="B141" s="35"/>
      <c r="C141" s="35"/>
      <c r="D141" s="35"/>
      <c r="E141" s="35"/>
      <c r="F141" s="35"/>
      <c r="G141" s="35"/>
      <c r="H141" s="35"/>
    </row>
    <row r="142" spans="1:8">
      <c r="A142" s="35"/>
      <c r="B142" s="35"/>
      <c r="C142" s="35"/>
      <c r="D142" s="35"/>
      <c r="E142" s="35"/>
      <c r="F142" s="35"/>
      <c r="G142" s="35"/>
      <c r="H142" s="35"/>
    </row>
    <row r="143" spans="1:8">
      <c r="A143" s="35"/>
      <c r="B143" s="35"/>
      <c r="C143" s="35"/>
      <c r="D143" s="35"/>
      <c r="E143" s="35"/>
      <c r="F143" s="35"/>
      <c r="G143" s="35"/>
      <c r="H143" s="35"/>
    </row>
    <row r="144" spans="1:8">
      <c r="A144" s="35"/>
      <c r="B144" s="35"/>
      <c r="C144" s="35"/>
      <c r="D144" s="35"/>
      <c r="E144" s="35"/>
      <c r="F144" s="35"/>
      <c r="G144" s="35"/>
      <c r="H144" s="35"/>
    </row>
    <row r="145" spans="1:8">
      <c r="A145" s="35"/>
      <c r="B145" s="35"/>
      <c r="C145" s="35"/>
      <c r="D145" s="35"/>
      <c r="E145" s="35"/>
      <c r="F145" s="35"/>
      <c r="G145" s="35"/>
      <c r="H145" s="35"/>
    </row>
    <row r="146" spans="1:8">
      <c r="A146" s="35"/>
      <c r="B146" s="35"/>
      <c r="C146" s="35"/>
      <c r="D146" s="35"/>
      <c r="E146" s="35"/>
      <c r="F146" s="35"/>
      <c r="G146" s="35"/>
      <c r="H146" s="35"/>
    </row>
    <row r="147" spans="1:8">
      <c r="A147" s="35"/>
      <c r="B147" s="35"/>
      <c r="C147" s="35"/>
      <c r="D147" s="35"/>
      <c r="E147" s="35"/>
      <c r="F147" s="35"/>
      <c r="G147" s="35"/>
      <c r="H147" s="35"/>
    </row>
    <row r="148" spans="1:8">
      <c r="A148" s="35"/>
      <c r="B148" s="35"/>
      <c r="C148" s="35"/>
      <c r="D148" s="35"/>
      <c r="E148" s="35"/>
      <c r="F148" s="35"/>
      <c r="G148" s="35"/>
      <c r="H148" s="35"/>
    </row>
    <row r="149" spans="1:8">
      <c r="A149" s="35"/>
      <c r="B149" s="35"/>
      <c r="C149" s="35"/>
      <c r="D149" s="35"/>
      <c r="E149" s="35"/>
      <c r="F149" s="35"/>
      <c r="G149" s="35"/>
      <c r="H149" s="35"/>
    </row>
    <row r="150" spans="1:8">
      <c r="A150" s="35"/>
      <c r="B150" s="35"/>
      <c r="C150" s="35"/>
      <c r="D150" s="35"/>
      <c r="E150" s="35"/>
      <c r="F150" s="35"/>
      <c r="G150" s="35"/>
      <c r="H150" s="35"/>
    </row>
    <row r="151" spans="1:8">
      <c r="A151" s="35"/>
      <c r="B151" s="35"/>
      <c r="C151" s="35"/>
      <c r="D151" s="35"/>
      <c r="E151" s="35"/>
      <c r="F151" s="35"/>
      <c r="G151" s="35"/>
      <c r="H151" s="35"/>
    </row>
    <row r="152" spans="1:8">
      <c r="A152" s="35"/>
      <c r="B152" s="35"/>
      <c r="C152" s="35"/>
      <c r="D152" s="35"/>
      <c r="E152" s="35"/>
      <c r="F152" s="35"/>
      <c r="G152" s="35"/>
      <c r="H152" s="35"/>
    </row>
    <row r="153" spans="1:8">
      <c r="A153" s="35"/>
      <c r="B153" s="35"/>
      <c r="C153" s="35"/>
      <c r="D153" s="35"/>
      <c r="E153" s="35"/>
      <c r="F153" s="35"/>
      <c r="G153" s="35"/>
      <c r="H153" s="35"/>
    </row>
    <row r="154" spans="1:8">
      <c r="A154" s="35"/>
      <c r="B154" s="35"/>
      <c r="C154" s="35"/>
      <c r="D154" s="35"/>
      <c r="E154" s="35"/>
      <c r="F154" s="35"/>
      <c r="G154" s="35"/>
      <c r="H154" s="35"/>
    </row>
    <row r="155" spans="1:8">
      <c r="A155" s="35"/>
      <c r="B155" s="35"/>
      <c r="C155" s="35"/>
      <c r="D155" s="35"/>
      <c r="E155" s="35"/>
      <c r="F155" s="35"/>
      <c r="G155" s="35"/>
      <c r="H155" s="35"/>
    </row>
    <row r="156" spans="1:8">
      <c r="A156" s="35"/>
      <c r="B156" s="35"/>
      <c r="C156" s="35"/>
      <c r="D156" s="35"/>
      <c r="E156" s="35"/>
      <c r="F156" s="35"/>
      <c r="G156" s="35"/>
      <c r="H156" s="35"/>
    </row>
    <row r="157" spans="1:8">
      <c r="A157" s="35"/>
      <c r="B157" s="35"/>
      <c r="C157" s="35"/>
      <c r="D157" s="35"/>
      <c r="E157" s="35"/>
      <c r="F157" s="35"/>
      <c r="G157" s="35"/>
      <c r="H157" s="35"/>
    </row>
    <row r="158" spans="1:8">
      <c r="A158" s="35"/>
      <c r="B158" s="35"/>
      <c r="C158" s="35"/>
      <c r="D158" s="35"/>
      <c r="E158" s="35"/>
      <c r="F158" s="35"/>
      <c r="G158" s="35"/>
      <c r="H158" s="35"/>
    </row>
    <row r="159" spans="1:8">
      <c r="A159" s="35"/>
      <c r="B159" s="35"/>
      <c r="C159" s="35"/>
      <c r="D159" s="35"/>
      <c r="E159" s="35"/>
      <c r="F159" s="35"/>
      <c r="G159" s="35"/>
      <c r="H159" s="35"/>
    </row>
    <row r="160" spans="1:8">
      <c r="A160" s="35"/>
      <c r="B160" s="35"/>
      <c r="C160" s="35"/>
      <c r="D160" s="35"/>
      <c r="E160" s="35"/>
      <c r="F160" s="35"/>
      <c r="G160" s="35"/>
      <c r="H160" s="35"/>
    </row>
    <row r="161" spans="1:8">
      <c r="A161" s="35"/>
      <c r="B161" s="35"/>
      <c r="C161" s="35"/>
      <c r="D161" s="35"/>
      <c r="E161" s="35"/>
      <c r="F161" s="35"/>
      <c r="G161" s="35"/>
      <c r="H161" s="35"/>
    </row>
    <row r="162" spans="1:8">
      <c r="A162" s="35"/>
      <c r="B162" s="35"/>
      <c r="C162" s="35"/>
      <c r="D162" s="35"/>
      <c r="E162" s="35"/>
      <c r="F162" s="35"/>
      <c r="G162" s="35"/>
      <c r="H162" s="35"/>
    </row>
    <row r="163" spans="1:8">
      <c r="A163" s="35"/>
      <c r="B163" s="35"/>
      <c r="C163" s="35"/>
      <c r="D163" s="35"/>
      <c r="E163" s="35"/>
      <c r="F163" s="35"/>
      <c r="G163" s="35"/>
      <c r="H163" s="35"/>
    </row>
    <row r="164" spans="1:8">
      <c r="A164" s="35"/>
      <c r="B164" s="35"/>
      <c r="C164" s="35"/>
      <c r="D164" s="35"/>
      <c r="E164" s="35"/>
      <c r="F164" s="35"/>
      <c r="G164" s="35"/>
      <c r="H164" s="35"/>
    </row>
    <row r="165" spans="1:8">
      <c r="A165" s="35"/>
      <c r="B165" s="35"/>
      <c r="C165" s="35"/>
      <c r="D165" s="35"/>
      <c r="E165" s="35"/>
      <c r="F165" s="35"/>
      <c r="G165" s="35"/>
      <c r="H165" s="35"/>
    </row>
    <row r="166" spans="1:8">
      <c r="A166" s="35"/>
      <c r="B166" s="35"/>
      <c r="C166" s="35"/>
      <c r="D166" s="35"/>
      <c r="E166" s="35"/>
      <c r="F166" s="35"/>
      <c r="G166" s="35"/>
      <c r="H166" s="35"/>
    </row>
    <row r="167" spans="1:8">
      <c r="A167" s="35"/>
      <c r="B167" s="35"/>
      <c r="C167" s="35"/>
      <c r="D167" s="35"/>
      <c r="E167" s="35"/>
      <c r="F167" s="35"/>
      <c r="G167" s="35"/>
      <c r="H167" s="35"/>
    </row>
    <row r="168" spans="1:8">
      <c r="A168" s="35"/>
      <c r="B168" s="35"/>
      <c r="C168" s="35"/>
      <c r="D168" s="35"/>
      <c r="E168" s="35"/>
      <c r="F168" s="35"/>
      <c r="G168" s="35"/>
      <c r="H168" s="35"/>
    </row>
    <row r="169" spans="1:8">
      <c r="A169" s="35"/>
      <c r="B169" s="35"/>
      <c r="C169" s="35"/>
      <c r="D169" s="35"/>
      <c r="E169" s="35"/>
      <c r="F169" s="35"/>
      <c r="G169" s="35"/>
      <c r="H169" s="35"/>
    </row>
    <row r="170" spans="1:8">
      <c r="A170" s="35"/>
      <c r="B170" s="35"/>
      <c r="C170" s="35"/>
      <c r="D170" s="35"/>
      <c r="E170" s="35"/>
      <c r="F170" s="35"/>
      <c r="G170" s="35"/>
      <c r="H170" s="35"/>
    </row>
    <row r="171" spans="1:8">
      <c r="A171" s="35"/>
      <c r="B171" s="35"/>
      <c r="C171" s="35"/>
      <c r="D171" s="35"/>
      <c r="E171" s="35"/>
      <c r="F171" s="35"/>
      <c r="G171" s="35"/>
      <c r="H171" s="35"/>
    </row>
    <row r="172" spans="1:8">
      <c r="A172" s="35"/>
      <c r="B172" s="35"/>
      <c r="C172" s="35"/>
      <c r="D172" s="35"/>
      <c r="E172" s="35"/>
      <c r="F172" s="35"/>
      <c r="G172" s="35"/>
      <c r="H172" s="35"/>
    </row>
    <row r="173" spans="1:8">
      <c r="A173" s="35"/>
      <c r="B173" s="35"/>
      <c r="C173" s="35"/>
      <c r="D173" s="35"/>
      <c r="E173" s="35"/>
      <c r="F173" s="35"/>
      <c r="G173" s="35"/>
      <c r="H173" s="35"/>
    </row>
    <row r="174" spans="1:8">
      <c r="A174" s="35"/>
      <c r="B174" s="35"/>
      <c r="C174" s="35"/>
      <c r="D174" s="35"/>
      <c r="E174" s="35"/>
      <c r="F174" s="35"/>
      <c r="G174" s="35"/>
      <c r="H174" s="35"/>
    </row>
    <row r="175" spans="1:8">
      <c r="A175" s="35"/>
      <c r="B175" s="35"/>
      <c r="C175" s="35"/>
      <c r="D175" s="35"/>
      <c r="E175" s="35"/>
      <c r="F175" s="35"/>
      <c r="G175" s="35"/>
      <c r="H175" s="35"/>
    </row>
    <row r="176" spans="1:8">
      <c r="A176" s="35"/>
      <c r="B176" s="35"/>
      <c r="C176" s="35"/>
      <c r="D176" s="35"/>
      <c r="E176" s="35"/>
      <c r="F176" s="35"/>
      <c r="G176" s="35"/>
      <c r="H176" s="35"/>
    </row>
    <row r="177" spans="1:8">
      <c r="A177" s="35"/>
      <c r="B177" s="35"/>
      <c r="C177" s="35"/>
      <c r="D177" s="35"/>
      <c r="E177" s="35"/>
      <c r="F177" s="35"/>
      <c r="G177" s="35"/>
      <c r="H177" s="35"/>
    </row>
    <row r="178" spans="1:8">
      <c r="A178" s="35"/>
      <c r="B178" s="35"/>
      <c r="C178" s="35"/>
      <c r="D178" s="35"/>
      <c r="E178" s="35"/>
      <c r="F178" s="35"/>
      <c r="G178" s="35"/>
      <c r="H178" s="35"/>
    </row>
    <row r="179" spans="1:8">
      <c r="A179" s="35"/>
      <c r="B179" s="35"/>
      <c r="C179" s="35"/>
      <c r="D179" s="35"/>
      <c r="E179" s="35"/>
      <c r="F179" s="35"/>
      <c r="G179" s="35"/>
      <c r="H179" s="35"/>
    </row>
    <row r="180" spans="1:8">
      <c r="A180" s="35"/>
      <c r="B180" s="35"/>
      <c r="C180" s="35"/>
      <c r="D180" s="35"/>
      <c r="E180" s="35"/>
      <c r="F180" s="35"/>
      <c r="G180" s="35"/>
      <c r="H180" s="35"/>
    </row>
    <row r="181" spans="1:8">
      <c r="A181" s="35"/>
      <c r="B181" s="35"/>
      <c r="C181" s="35"/>
      <c r="D181" s="35"/>
      <c r="E181" s="35"/>
      <c r="F181" s="35"/>
      <c r="G181" s="35"/>
      <c r="H181" s="35"/>
    </row>
    <row r="182" spans="1:8">
      <c r="A182" s="35"/>
      <c r="B182" s="35"/>
      <c r="C182" s="35"/>
      <c r="D182" s="35"/>
      <c r="E182" s="35"/>
      <c r="F182" s="35"/>
      <c r="G182" s="35"/>
      <c r="H182" s="35"/>
    </row>
    <row r="183" spans="1:8">
      <c r="A183" s="35"/>
      <c r="B183" s="35"/>
      <c r="C183" s="35"/>
      <c r="D183" s="35"/>
      <c r="E183" s="35"/>
      <c r="F183" s="35"/>
      <c r="G183" s="35"/>
      <c r="H183" s="35"/>
    </row>
    <row r="184" spans="1:8">
      <c r="A184" s="35"/>
      <c r="B184" s="35"/>
      <c r="C184" s="35"/>
      <c r="D184" s="35"/>
      <c r="E184" s="35"/>
      <c r="F184" s="35"/>
      <c r="G184" s="35"/>
      <c r="H184" s="35"/>
    </row>
    <row r="185" spans="1:8">
      <c r="A185" s="35"/>
      <c r="B185" s="35"/>
      <c r="C185" s="35"/>
      <c r="D185" s="35"/>
      <c r="E185" s="35"/>
      <c r="F185" s="35"/>
      <c r="G185" s="35"/>
      <c r="H185" s="35"/>
    </row>
    <row r="186" spans="1:8">
      <c r="A186" s="35"/>
      <c r="B186" s="35"/>
      <c r="C186" s="35"/>
      <c r="D186" s="35"/>
      <c r="E186" s="35"/>
      <c r="F186" s="35"/>
      <c r="G186" s="35"/>
      <c r="H186" s="35"/>
    </row>
    <row r="187" spans="1:8">
      <c r="A187" s="35"/>
      <c r="B187" s="35"/>
      <c r="C187" s="35"/>
      <c r="D187" s="35"/>
      <c r="E187" s="35"/>
      <c r="F187" s="35"/>
      <c r="G187" s="35"/>
      <c r="H187" s="35"/>
    </row>
    <row r="188" spans="1:8">
      <c r="A188" s="35"/>
      <c r="B188" s="35"/>
      <c r="C188" s="35"/>
      <c r="D188" s="35"/>
      <c r="E188" s="35"/>
      <c r="F188" s="35"/>
      <c r="G188" s="35"/>
      <c r="H188" s="35"/>
    </row>
    <row r="189" spans="1:8">
      <c r="A189" s="35"/>
      <c r="B189" s="35"/>
      <c r="C189" s="35"/>
      <c r="D189" s="35"/>
      <c r="E189" s="35"/>
      <c r="F189" s="35"/>
      <c r="G189" s="35"/>
      <c r="H189" s="35"/>
    </row>
    <row r="190" spans="1:8">
      <c r="A190" s="35"/>
      <c r="B190" s="35"/>
      <c r="C190" s="35"/>
      <c r="D190" s="35"/>
      <c r="E190" s="35"/>
      <c r="F190" s="35"/>
      <c r="G190" s="35"/>
      <c r="H190" s="35"/>
    </row>
    <row r="191" spans="1:8">
      <c r="A191" s="35"/>
      <c r="B191" s="35"/>
      <c r="C191" s="35"/>
      <c r="D191" s="35"/>
      <c r="E191" s="35"/>
      <c r="F191" s="35"/>
      <c r="G191" s="35"/>
      <c r="H191" s="35"/>
    </row>
    <row r="192" spans="1:8">
      <c r="A192" s="35"/>
      <c r="B192" s="35"/>
      <c r="C192" s="35"/>
      <c r="D192" s="35"/>
      <c r="E192" s="35"/>
      <c r="F192" s="35"/>
      <c r="G192" s="35"/>
      <c r="H192" s="35"/>
    </row>
    <row r="193" spans="1:8">
      <c r="A193" s="35"/>
      <c r="B193" s="35"/>
      <c r="C193" s="35"/>
      <c r="D193" s="35"/>
      <c r="E193" s="35"/>
      <c r="F193" s="35"/>
      <c r="G193" s="35"/>
      <c r="H193" s="35"/>
    </row>
    <row r="194" spans="1:8">
      <c r="A194" s="35"/>
      <c r="B194" s="35"/>
      <c r="C194" s="35"/>
      <c r="D194" s="35"/>
      <c r="E194" s="35"/>
      <c r="F194" s="35"/>
      <c r="G194" s="35"/>
      <c r="H194" s="35"/>
    </row>
    <row r="195" spans="1:8">
      <c r="A195" s="35"/>
      <c r="B195" s="35"/>
      <c r="C195" s="35"/>
      <c r="D195" s="35"/>
      <c r="E195" s="35"/>
      <c r="F195" s="35"/>
      <c r="G195" s="35"/>
      <c r="H195" s="35"/>
    </row>
    <row r="196" spans="1:8">
      <c r="A196" s="35"/>
      <c r="B196" s="35"/>
      <c r="C196" s="35"/>
      <c r="D196" s="35"/>
      <c r="E196" s="35"/>
      <c r="F196" s="35"/>
      <c r="G196" s="35"/>
      <c r="H196" s="35"/>
    </row>
    <row r="197" spans="1:8">
      <c r="A197" s="35"/>
      <c r="B197" s="35"/>
      <c r="C197" s="35"/>
      <c r="D197" s="35"/>
      <c r="E197" s="35"/>
      <c r="F197" s="35"/>
      <c r="G197" s="35"/>
      <c r="H197" s="35"/>
    </row>
    <row r="198" spans="1:8">
      <c r="A198" s="35"/>
      <c r="B198" s="35"/>
      <c r="C198" s="35"/>
      <c r="D198" s="35"/>
      <c r="E198" s="35"/>
      <c r="F198" s="35"/>
      <c r="G198" s="35"/>
      <c r="H198" s="35"/>
    </row>
    <row r="199" spans="1:8">
      <c r="A199" s="35"/>
      <c r="B199" s="35"/>
      <c r="C199" s="35"/>
      <c r="D199" s="35"/>
      <c r="E199" s="35"/>
      <c r="F199" s="35"/>
      <c r="G199" s="35"/>
      <c r="H199" s="35"/>
    </row>
    <row r="200" spans="1:8">
      <c r="A200" s="35"/>
      <c r="B200" s="35"/>
      <c r="C200" s="35"/>
      <c r="D200" s="35"/>
      <c r="E200" s="35"/>
      <c r="F200" s="35"/>
      <c r="G200" s="35"/>
      <c r="H200" s="35"/>
    </row>
  </sheetData>
  <mergeCells count="1">
    <mergeCell ref="A1:H1"/>
  </mergeCells>
  <pageMargins left="0.7" right="0.7" top="0.75" bottom="0.75" header="0.3" footer="0.3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workbookViewId="0">
      <selection activeCell="A1" sqref="A1:H1"/>
    </sheetView>
  </sheetViews>
  <sheetFormatPr defaultColWidth="9" defaultRowHeight="14.4"/>
  <cols>
    <col min="1" max="1" width="22.7777777777778" customWidth="1"/>
    <col min="2" max="2" width="30.7777777777778" customWidth="1"/>
    <col min="3" max="3" width="8.77777777777778" customWidth="1"/>
    <col min="4" max="4" width="24" customWidth="1"/>
    <col min="5" max="5" width="25.6666666666667" customWidth="1"/>
    <col min="6" max="6" width="8.77777777777778" customWidth="1"/>
    <col min="7" max="7" width="22.7777777777778" customWidth="1"/>
    <col min="8" max="8" width="30.7777777777778" customWidth="1"/>
    <col min="9" max="9" width="28" customWidth="1"/>
    <col min="10" max="10" width="20" customWidth="1"/>
  </cols>
  <sheetData>
    <row r="1" ht="28" customHeight="1" spans="1:10">
      <c r="A1" s="1" t="s">
        <v>79</v>
      </c>
      <c r="B1" s="1"/>
      <c r="C1" s="1"/>
      <c r="D1" s="1"/>
      <c r="E1" s="1"/>
      <c r="F1" s="1"/>
      <c r="G1" s="1"/>
      <c r="H1" s="1"/>
      <c r="I1" s="3"/>
      <c r="J1" s="3"/>
    </row>
    <row r="2" ht="1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0" customHeight="1" spans="1:10">
      <c r="A3" s="5" t="s">
        <v>80</v>
      </c>
      <c r="B3" s="12" t="s">
        <v>81</v>
      </c>
      <c r="C3" s="5"/>
      <c r="D3" s="5" t="s">
        <v>82</v>
      </c>
      <c r="E3" s="12" t="s">
        <v>83</v>
      </c>
      <c r="F3" s="5"/>
      <c r="G3" s="5" t="s">
        <v>84</v>
      </c>
      <c r="H3" s="12" t="s">
        <v>85</v>
      </c>
      <c r="I3" s="3"/>
      <c r="J3" s="3"/>
    </row>
    <row r="4" ht="30" spans="1:10">
      <c r="A4" s="5" t="s">
        <v>86</v>
      </c>
      <c r="B4" s="12" t="s">
        <v>87</v>
      </c>
      <c r="C4" s="5"/>
      <c r="D4" s="5" t="s">
        <v>88</v>
      </c>
      <c r="E4" s="12" t="s">
        <v>89</v>
      </c>
      <c r="F4" s="5"/>
      <c r="G4" s="5" t="s">
        <v>90</v>
      </c>
      <c r="H4" s="12"/>
      <c r="I4" s="3"/>
      <c r="J4" s="3"/>
    </row>
    <row r="5" ht="30" spans="1:10">
      <c r="A5" s="5" t="s">
        <v>67</v>
      </c>
      <c r="B5" s="12" t="s">
        <v>91</v>
      </c>
      <c r="C5" s="5"/>
      <c r="D5" s="5" t="s">
        <v>68</v>
      </c>
      <c r="E5" s="12" t="s">
        <v>92</v>
      </c>
      <c r="F5" s="5"/>
      <c r="G5" s="5" t="s">
        <v>93</v>
      </c>
      <c r="H5" s="12" t="s">
        <v>94</v>
      </c>
      <c r="I5" s="3"/>
      <c r="J5" s="3"/>
    </row>
    <row r="6" ht="20" customHeight="1" spans="1:10">
      <c r="A6" s="5" t="s">
        <v>70</v>
      </c>
      <c r="B6" s="12">
        <v>174</v>
      </c>
      <c r="C6" s="5"/>
      <c r="D6" s="5" t="s">
        <v>71</v>
      </c>
      <c r="E6" s="12">
        <v>30</v>
      </c>
      <c r="F6" s="5"/>
      <c r="G6" s="5" t="s">
        <v>72</v>
      </c>
      <c r="H6" s="26">
        <v>253</v>
      </c>
      <c r="I6" s="3"/>
      <c r="J6" s="3"/>
    </row>
    <row r="7" ht="20" customHeight="1" spans="1:10">
      <c r="A7" s="5" t="s">
        <v>95</v>
      </c>
      <c r="B7" s="12">
        <v>154</v>
      </c>
      <c r="C7" s="5"/>
      <c r="D7" s="5" t="s">
        <v>96</v>
      </c>
      <c r="E7" s="12">
        <v>11.4</v>
      </c>
      <c r="F7" s="5"/>
      <c r="G7" s="5" t="s">
        <v>97</v>
      </c>
      <c r="H7" s="12">
        <v>2</v>
      </c>
      <c r="I7" s="3"/>
      <c r="J7" s="3"/>
    </row>
    <row r="8" ht="20" customHeight="1" spans="1:10">
      <c r="A8" s="5" t="s">
        <v>98</v>
      </c>
      <c r="B8" s="12">
        <v>3</v>
      </c>
      <c r="C8" s="5"/>
      <c r="D8" s="5" t="s">
        <v>99</v>
      </c>
      <c r="E8" s="12">
        <v>1</v>
      </c>
      <c r="F8" s="5"/>
      <c r="G8" s="5" t="s">
        <v>39</v>
      </c>
      <c r="H8" s="26">
        <f>参数库!C8</f>
        <v>1.1</v>
      </c>
      <c r="I8" s="3"/>
      <c r="J8" s="3"/>
    </row>
    <row r="9" ht="20" customHeight="1" spans="1:10">
      <c r="A9" s="5" t="s">
        <v>42</v>
      </c>
      <c r="B9" s="26">
        <f>参数库!C9</f>
        <v>1.25</v>
      </c>
      <c r="C9" s="5"/>
      <c r="D9" s="5" t="s">
        <v>44</v>
      </c>
      <c r="E9" s="26">
        <f>参数库!C10</f>
        <v>1.1</v>
      </c>
      <c r="F9" s="5"/>
      <c r="G9" s="5" t="s">
        <v>100</v>
      </c>
      <c r="H9" s="26">
        <f>SUM(B7,E7,H7,B8,E8)*H8*E9</f>
        <v>207.394</v>
      </c>
      <c r="I9" s="3"/>
      <c r="J9" s="3"/>
    </row>
    <row r="10" ht="20" customHeight="1" spans="1:10">
      <c r="A10" s="5" t="s">
        <v>101</v>
      </c>
      <c r="B10" s="27">
        <f>IFERROR(H9/H6,"需录入额定起重量")</f>
        <v>0.819739130434783</v>
      </c>
      <c r="C10" s="23"/>
      <c r="D10" s="23" t="s">
        <v>102</v>
      </c>
      <c r="E10" s="27">
        <f>参数库!C4</f>
        <v>0.9</v>
      </c>
      <c r="F10" s="5"/>
      <c r="G10" s="5" t="s">
        <v>103</v>
      </c>
      <c r="H10" s="26" t="str">
        <f>IF(AND(ISNUMBER(B10),ISNUMBER(E10)),IF(B10&lt;=E10,"满足","不满足"),"需复核")</f>
        <v>满足</v>
      </c>
      <c r="I10" s="3"/>
      <c r="J10" s="3"/>
    </row>
    <row r="11" ht="15" spans="1:10">
      <c r="A11" s="5" t="s">
        <v>104</v>
      </c>
      <c r="B11" s="12">
        <v>12.21</v>
      </c>
      <c r="C11" s="5"/>
      <c r="D11" s="5" t="s">
        <v>105</v>
      </c>
      <c r="E11" s="12">
        <v>9</v>
      </c>
      <c r="F11" s="5"/>
      <c r="G11" s="5" t="s">
        <v>106</v>
      </c>
      <c r="H11" s="12">
        <v>1250</v>
      </c>
      <c r="I11" s="3"/>
      <c r="J11" s="3"/>
    </row>
    <row r="12" ht="30" spans="1:10">
      <c r="A12" s="5" t="s">
        <v>107</v>
      </c>
      <c r="B12" s="12">
        <v>400</v>
      </c>
      <c r="C12" s="5"/>
      <c r="D12" s="5" t="s">
        <v>108</v>
      </c>
      <c r="E12" s="12" t="s">
        <v>109</v>
      </c>
      <c r="F12" s="5"/>
      <c r="G12" s="5" t="s">
        <v>110</v>
      </c>
      <c r="H12" s="12">
        <v>6</v>
      </c>
      <c r="I12" s="3"/>
      <c r="J12" s="3"/>
    </row>
    <row r="13" ht="15" spans="1:10">
      <c r="A13" s="5" t="s">
        <v>111</v>
      </c>
      <c r="B13" s="12">
        <v>4.5</v>
      </c>
      <c r="C13" s="5"/>
      <c r="D13" s="5" t="s">
        <v>112</v>
      </c>
      <c r="E13" s="26">
        <f>支腿地基!E6</f>
        <v>822.067567567568</v>
      </c>
      <c r="F13" s="5"/>
      <c r="G13" s="5" t="s">
        <v>113</v>
      </c>
      <c r="H13" s="26">
        <f>支腿地基!E8</f>
        <v>298.38008008008</v>
      </c>
      <c r="I13" s="3"/>
      <c r="J13" s="3"/>
    </row>
    <row r="14" ht="20" customHeight="1" spans="1:10">
      <c r="A14" s="5" t="s">
        <v>114</v>
      </c>
      <c r="B14" s="12">
        <v>4</v>
      </c>
      <c r="C14" s="5"/>
      <c r="D14" s="5" t="s">
        <v>115</v>
      </c>
      <c r="E14" s="12">
        <v>20</v>
      </c>
      <c r="F14" s="5"/>
      <c r="G14" s="5" t="s">
        <v>116</v>
      </c>
      <c r="H14" s="12">
        <v>70</v>
      </c>
      <c r="I14" s="3"/>
      <c r="J14" s="3"/>
    </row>
    <row r="15" ht="20" customHeight="1" spans="1:10">
      <c r="A15" s="5" t="s">
        <v>117</v>
      </c>
      <c r="B15" s="12">
        <v>6</v>
      </c>
      <c r="C15" s="5"/>
      <c r="D15" s="5" t="s">
        <v>118</v>
      </c>
      <c r="E15" s="12">
        <v>65</v>
      </c>
      <c r="F15" s="5"/>
      <c r="G15" s="5" t="s">
        <v>119</v>
      </c>
      <c r="H15" s="12">
        <v>173</v>
      </c>
      <c r="I15" s="3"/>
      <c r="J15" s="3"/>
    </row>
    <row r="16" ht="20" customHeight="1" spans="1:10">
      <c r="A16" s="5" t="s">
        <v>120</v>
      </c>
      <c r="B16" s="28">
        <v>1</v>
      </c>
      <c r="C16" s="5"/>
      <c r="D16" s="5" t="s">
        <v>121</v>
      </c>
      <c r="E16" s="12">
        <v>0</v>
      </c>
      <c r="F16" s="5"/>
      <c r="G16" s="5" t="s">
        <v>122</v>
      </c>
      <c r="H16" s="12" t="s">
        <v>123</v>
      </c>
      <c r="I16" s="3"/>
      <c r="J16" s="3"/>
    </row>
    <row r="17" ht="1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5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15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15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5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15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15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ht="1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15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5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15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ht="15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ht="15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5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ht="15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ht="15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ht="1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ht="15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ht="15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ht="15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ht="15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ht="15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ht="15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ht="15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ht="15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ht="15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ht="1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ht="15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ht="15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ht="15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ht="15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ht="15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ht="15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ht="15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ht="15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ht="15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ht="1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ht="15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ht="15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ht="15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ht="15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ht="15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ht="15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ht="15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ht="15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ht="15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ht="1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ht="15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ht="15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ht="15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ht="15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ht="15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ht="15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ht="15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ht="15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ht="15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ht="1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ht="15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ht="15" spans="1:10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ht="15" spans="1:10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ht="15" spans="1:10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ht="15" spans="1:10">
      <c r="A80" s="3"/>
      <c r="B80" s="3"/>
      <c r="C80" s="3"/>
      <c r="D80" s="3"/>
      <c r="E80" s="3"/>
      <c r="F80" s="3"/>
      <c r="G80" s="3"/>
      <c r="H80" s="3"/>
      <c r="I80" s="3"/>
      <c r="J80" s="3"/>
    </row>
  </sheetData>
  <mergeCells count="1">
    <mergeCell ref="A1:H1"/>
  </mergeCells>
  <conditionalFormatting sqref="B10">
    <cfRule type="cellIs" dxfId="0" priority="2" operator="greaterThan">
      <formula>参数库!C4</formula>
    </cfRule>
  </conditionalFormatting>
  <conditionalFormatting sqref="H10">
    <cfRule type="expression" dxfId="1" priority="1">
      <formula>H10="不满足"</formula>
    </cfRule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workbookViewId="0">
      <selection activeCell="A1" sqref="A1:I1"/>
    </sheetView>
  </sheetViews>
  <sheetFormatPr defaultColWidth="9" defaultRowHeight="14.4"/>
  <cols>
    <col min="1" max="1" width="14" customWidth="1"/>
    <col min="2" max="2" width="28" customWidth="1"/>
    <col min="3" max="3" width="25" customWidth="1"/>
    <col min="4" max="4" width="29.6666666666667" customWidth="1"/>
    <col min="5" max="5" width="16" customWidth="1"/>
    <col min="6" max="6" width="10" customWidth="1"/>
    <col min="7" max="7" width="22" customWidth="1"/>
    <col min="8" max="8" width="18" customWidth="1"/>
    <col min="9" max="9" width="28" customWidth="1"/>
    <col min="10" max="10" width="20" customWidth="1"/>
  </cols>
  <sheetData>
    <row r="1" ht="28" customHeight="1" spans="1:10">
      <c r="A1" s="1" t="s">
        <v>124</v>
      </c>
      <c r="B1" s="1"/>
      <c r="C1" s="1"/>
      <c r="D1" s="1"/>
      <c r="E1" s="1"/>
      <c r="F1" s="1"/>
      <c r="G1" s="1"/>
      <c r="H1" s="1"/>
      <c r="I1" s="20"/>
      <c r="J1" s="3"/>
    </row>
    <row r="2" ht="1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7" customHeight="1" spans="1:10">
      <c r="A3" s="11" t="s">
        <v>125</v>
      </c>
      <c r="B3" s="11" t="s">
        <v>126</v>
      </c>
      <c r="C3" s="11" t="s">
        <v>127</v>
      </c>
      <c r="D3" s="11" t="s">
        <v>128</v>
      </c>
      <c r="E3" s="11" t="s">
        <v>129</v>
      </c>
      <c r="F3" s="11" t="s">
        <v>21</v>
      </c>
      <c r="G3" s="11" t="s">
        <v>130</v>
      </c>
      <c r="H3" s="11" t="s">
        <v>131</v>
      </c>
      <c r="I3" s="11" t="s">
        <v>22</v>
      </c>
      <c r="J3" s="3"/>
    </row>
    <row r="4" ht="33" customHeight="1" spans="1:10">
      <c r="A4" s="5">
        <v>1</v>
      </c>
      <c r="B4" s="5" t="s">
        <v>132</v>
      </c>
      <c r="C4" s="5" t="s">
        <v>133</v>
      </c>
      <c r="D4" s="5" t="s">
        <v>134</v>
      </c>
      <c r="E4" s="5">
        <f>输入与总览!H9</f>
        <v>207.394</v>
      </c>
      <c r="F4" s="5" t="s">
        <v>135</v>
      </c>
      <c r="G4" s="5" t="s">
        <v>26</v>
      </c>
      <c r="H4" s="5" t="str">
        <f>IF(E4&gt;0,"完成","缺参数")</f>
        <v>完成</v>
      </c>
      <c r="I4" s="5" t="s">
        <v>136</v>
      </c>
      <c r="J4" s="3"/>
    </row>
    <row r="5" ht="33" customHeight="1" spans="1:10">
      <c r="A5" s="5">
        <v>2</v>
      </c>
      <c r="B5" s="5" t="s">
        <v>137</v>
      </c>
      <c r="C5" s="5" t="s">
        <v>138</v>
      </c>
      <c r="D5" s="5" t="s">
        <v>139</v>
      </c>
      <c r="E5" s="5">
        <f>输入与总览!H6</f>
        <v>253</v>
      </c>
      <c r="F5" s="5" t="s">
        <v>135</v>
      </c>
      <c r="G5" s="5" t="s">
        <v>140</v>
      </c>
      <c r="H5" s="5" t="str">
        <f>IF(ISNUMBER(E5),"完成","需录入厂家表")</f>
        <v>完成</v>
      </c>
      <c r="I5" s="5" t="s">
        <v>141</v>
      </c>
      <c r="J5" s="3"/>
    </row>
    <row r="6" ht="33" customHeight="1" spans="1:10">
      <c r="A6" s="5">
        <v>3</v>
      </c>
      <c r="B6" s="5" t="s">
        <v>142</v>
      </c>
      <c r="C6" s="5" t="s">
        <v>143</v>
      </c>
      <c r="D6" s="5" t="s">
        <v>144</v>
      </c>
      <c r="E6" s="23">
        <f>IFERROR(E4/E5,"需复核")</f>
        <v>0.819739130434783</v>
      </c>
      <c r="F6" s="5" t="s">
        <v>26</v>
      </c>
      <c r="G6" s="5" t="s">
        <v>145</v>
      </c>
      <c r="H6" s="5" t="str">
        <f>IF(ISNUMBER(E6),IF(E6&lt;=参数库!C4,"满足","不满足"),"需复核")</f>
        <v>满足</v>
      </c>
      <c r="I6" s="5" t="s">
        <v>146</v>
      </c>
      <c r="J6" s="3"/>
    </row>
    <row r="7" ht="33" customHeight="1" spans="1:10">
      <c r="A7" s="5">
        <v>4</v>
      </c>
      <c r="B7" s="5" t="s">
        <v>147</v>
      </c>
      <c r="C7" s="5" t="s">
        <v>148</v>
      </c>
      <c r="D7" s="5" t="s">
        <v>149</v>
      </c>
      <c r="E7" s="23">
        <f>IF(ISNUMBER(E6),E6,"需复核")</f>
        <v>0.819739130434783</v>
      </c>
      <c r="F7" s="5" t="s">
        <v>26</v>
      </c>
      <c r="G7" s="5" t="s">
        <v>150</v>
      </c>
      <c r="H7" s="5" t="str">
        <f>H6</f>
        <v>满足</v>
      </c>
      <c r="I7" s="5" t="s">
        <v>151</v>
      </c>
      <c r="J7" s="3"/>
    </row>
    <row r="8" ht="15" spans="1:10">
      <c r="A8" s="8"/>
      <c r="B8" s="8"/>
      <c r="C8" s="8"/>
      <c r="D8" s="8"/>
      <c r="E8" s="8"/>
      <c r="F8" s="8"/>
      <c r="G8" s="8"/>
      <c r="H8" s="8"/>
      <c r="I8" s="8"/>
      <c r="J8" s="3"/>
    </row>
    <row r="9" ht="30" spans="1:10">
      <c r="A9" s="25" t="s">
        <v>152</v>
      </c>
      <c r="B9" s="25" t="s">
        <v>153</v>
      </c>
      <c r="C9" s="25"/>
      <c r="D9" s="25"/>
      <c r="E9" s="25"/>
      <c r="F9" s="25"/>
      <c r="G9" s="25"/>
      <c r="H9" s="25"/>
      <c r="I9" s="25"/>
      <c r="J9" s="3"/>
    </row>
    <row r="10" ht="60" spans="1:10">
      <c r="A10" s="25" t="s">
        <v>154</v>
      </c>
      <c r="B10" s="25" t="s">
        <v>155</v>
      </c>
      <c r="C10" s="25"/>
      <c r="D10" s="25"/>
      <c r="E10" s="25"/>
      <c r="F10" s="25"/>
      <c r="G10" s="25"/>
      <c r="H10" s="25"/>
      <c r="I10" s="25"/>
      <c r="J10" s="3"/>
    </row>
    <row r="11" ht="25" customHeight="1" spans="1:10">
      <c r="A11" s="25" t="s">
        <v>152</v>
      </c>
      <c r="B11" s="25" t="s">
        <v>156</v>
      </c>
      <c r="C11" s="25"/>
      <c r="D11" s="25"/>
      <c r="E11" s="25"/>
      <c r="F11" s="25"/>
      <c r="G11" s="25"/>
      <c r="H11" s="25"/>
      <c r="I11" s="25"/>
      <c r="J11" s="3"/>
    </row>
    <row r="12" ht="30" spans="1:10">
      <c r="A12" s="25" t="s">
        <v>154</v>
      </c>
      <c r="B12" s="25" t="s">
        <v>157</v>
      </c>
      <c r="C12" s="25"/>
      <c r="D12" s="25"/>
      <c r="E12" s="25"/>
      <c r="F12" s="25"/>
      <c r="G12" s="25"/>
      <c r="H12" s="25"/>
      <c r="I12" s="25"/>
      <c r="J12" s="3"/>
    </row>
    <row r="13" ht="15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15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15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ht="1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5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15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15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5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15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15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ht="1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15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5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15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ht="15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ht="15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5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ht="15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ht="15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ht="1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ht="15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ht="15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ht="15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ht="15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ht="15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ht="15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ht="15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ht="15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ht="15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ht="1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ht="15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ht="15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ht="15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ht="15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ht="15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ht="15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ht="15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ht="15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ht="15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ht="1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ht="15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ht="15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ht="15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ht="15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ht="15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ht="15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ht="15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ht="15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ht="15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ht="1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ht="15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ht="15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ht="15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ht="15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ht="15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ht="15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ht="15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ht="15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ht="15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ht="1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ht="15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ht="15" spans="1:10">
      <c r="A77" s="3"/>
      <c r="B77" s="3"/>
      <c r="C77" s="3"/>
      <c r="D77" s="3"/>
      <c r="E77" s="3"/>
      <c r="F77" s="3"/>
      <c r="G77" s="3"/>
      <c r="H77" s="3"/>
      <c r="I77" s="3"/>
      <c r="J77" s="3"/>
    </row>
  </sheetData>
  <mergeCells count="1">
    <mergeCell ref="A1:I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workbookViewId="0">
      <selection activeCell="A1" sqref="A1:I1"/>
    </sheetView>
  </sheetViews>
  <sheetFormatPr defaultColWidth="9" defaultRowHeight="14.4"/>
  <cols>
    <col min="1" max="1" width="14" customWidth="1"/>
    <col min="2" max="2" width="28" customWidth="1"/>
    <col min="3" max="3" width="18" customWidth="1"/>
    <col min="4" max="4" width="24" customWidth="1"/>
    <col min="5" max="5" width="16" customWidth="1"/>
    <col min="6" max="6" width="10" customWidth="1"/>
    <col min="7" max="7" width="22" customWidth="1"/>
    <col min="8" max="8" width="18" customWidth="1"/>
    <col min="9" max="9" width="32.8888888888889" customWidth="1"/>
    <col min="10" max="10" width="20" customWidth="1"/>
  </cols>
  <sheetData>
    <row r="1" ht="28" customHeight="1" spans="1:10">
      <c r="A1" s="1" t="s">
        <v>158</v>
      </c>
      <c r="B1" s="1"/>
      <c r="C1" s="1"/>
      <c r="D1" s="1"/>
      <c r="E1" s="1"/>
      <c r="F1" s="1"/>
      <c r="G1" s="1"/>
      <c r="H1" s="1"/>
      <c r="I1" s="20"/>
      <c r="J1" s="3"/>
    </row>
    <row r="2" ht="1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21" customHeight="1" spans="1:10">
      <c r="A3" s="11" t="s">
        <v>125</v>
      </c>
      <c r="B3" s="11" t="s">
        <v>126</v>
      </c>
      <c r="C3" s="11" t="s">
        <v>127</v>
      </c>
      <c r="D3" s="11" t="s">
        <v>128</v>
      </c>
      <c r="E3" s="11" t="s">
        <v>129</v>
      </c>
      <c r="F3" s="11" t="s">
        <v>21</v>
      </c>
      <c r="G3" s="11" t="s">
        <v>130</v>
      </c>
      <c r="H3" s="11" t="s">
        <v>131</v>
      </c>
      <c r="I3" s="11" t="s">
        <v>22</v>
      </c>
      <c r="J3" s="3"/>
    </row>
    <row r="4" ht="30" customHeight="1" spans="1:10">
      <c r="A4" s="5">
        <v>1</v>
      </c>
      <c r="B4" s="5" t="s">
        <v>159</v>
      </c>
      <c r="C4" s="5" t="s">
        <v>160</v>
      </c>
      <c r="D4" s="5" t="s">
        <v>161</v>
      </c>
      <c r="E4" s="5">
        <f>输入与总览!H9*输入与总览!E6</f>
        <v>6221.82</v>
      </c>
      <c r="F4" s="5" t="s">
        <v>162</v>
      </c>
      <c r="G4" s="5" t="s">
        <v>26</v>
      </c>
      <c r="H4" s="5" t="s">
        <v>163</v>
      </c>
      <c r="I4" s="5"/>
      <c r="J4" s="3"/>
    </row>
    <row r="5" ht="30" customHeight="1" spans="1:10">
      <c r="A5" s="5">
        <v>2</v>
      </c>
      <c r="B5" s="5" t="s">
        <v>164</v>
      </c>
      <c r="C5" s="5" t="s">
        <v>165</v>
      </c>
      <c r="D5" s="5" t="s">
        <v>166</v>
      </c>
      <c r="E5" s="5">
        <f>输入与总览!H11*输入与总览!B11/2</f>
        <v>7631.25</v>
      </c>
      <c r="F5" s="5" t="s">
        <v>162</v>
      </c>
      <c r="G5" s="5" t="s">
        <v>26</v>
      </c>
      <c r="H5" s="5" t="s">
        <v>163</v>
      </c>
      <c r="I5" s="5" t="s">
        <v>167</v>
      </c>
      <c r="J5" s="3"/>
    </row>
    <row r="6" ht="30" customHeight="1" spans="1:10">
      <c r="A6" s="5">
        <v>3</v>
      </c>
      <c r="B6" s="5" t="s">
        <v>168</v>
      </c>
      <c r="C6" s="5" t="s">
        <v>169</v>
      </c>
      <c r="D6" s="5" t="s">
        <v>170</v>
      </c>
      <c r="E6" s="5">
        <f>输入与总览!H11/4+E4/输入与总览!B11</f>
        <v>822.067567567568</v>
      </c>
      <c r="F6" s="5" t="s">
        <v>135</v>
      </c>
      <c r="G6" s="5" t="s">
        <v>171</v>
      </c>
      <c r="H6" s="5" t="s">
        <v>171</v>
      </c>
      <c r="I6" s="5" t="s">
        <v>172</v>
      </c>
      <c r="J6" s="3"/>
    </row>
    <row r="7" ht="30" customHeight="1" spans="1:10">
      <c r="A7" s="5">
        <v>4</v>
      </c>
      <c r="B7" s="5" t="s">
        <v>173</v>
      </c>
      <c r="C7" s="5" t="s">
        <v>174</v>
      </c>
      <c r="D7" s="5" t="s">
        <v>175</v>
      </c>
      <c r="E7" s="5">
        <f>输入与总览!H12*输入与总览!B13</f>
        <v>27</v>
      </c>
      <c r="F7" s="5" t="s">
        <v>176</v>
      </c>
      <c r="G7" s="5" t="s">
        <v>177</v>
      </c>
      <c r="H7" s="5" t="str">
        <f>IF(E7&gt;0,"完成","不满足")</f>
        <v>完成</v>
      </c>
      <c r="I7" s="5"/>
      <c r="J7" s="3"/>
    </row>
    <row r="8" ht="30" customHeight="1" spans="1:10">
      <c r="A8" s="5">
        <v>5</v>
      </c>
      <c r="B8" s="5" t="s">
        <v>178</v>
      </c>
      <c r="C8" s="5" t="s">
        <v>179</v>
      </c>
      <c r="D8" s="5" t="s">
        <v>180</v>
      </c>
      <c r="E8" s="5">
        <f>IFERROR(E6*9.8/E7,"需复核")</f>
        <v>298.38008008008</v>
      </c>
      <c r="F8" s="5" t="s">
        <v>56</v>
      </c>
      <c r="G8" s="5" t="s">
        <v>181</v>
      </c>
      <c r="H8" s="5" t="str">
        <f>IF(ISNUMBER(E8),IF(E8&lt;=输入与总览!B12,"满足","不满足"),"需复核")</f>
        <v>满足</v>
      </c>
      <c r="I8" s="5"/>
      <c r="J8" s="3"/>
    </row>
    <row r="9" ht="30" customHeight="1" spans="1:10">
      <c r="A9" s="5">
        <v>6</v>
      </c>
      <c r="B9" s="5" t="s">
        <v>182</v>
      </c>
      <c r="C9" s="5" t="s">
        <v>183</v>
      </c>
      <c r="D9" s="5" t="s">
        <v>184</v>
      </c>
      <c r="E9" s="5">
        <f>IFERROR(E6*9.8/输入与总览!B12,"需复核")</f>
        <v>20.1406554054054</v>
      </c>
      <c r="F9" s="5" t="s">
        <v>176</v>
      </c>
      <c r="G9" s="5" t="s">
        <v>185</v>
      </c>
      <c r="H9" s="5" t="str">
        <f>IF(ISNUMBER(E9),IF(E9&lt;=E7,"满足","需增大垫板"),"需复核")</f>
        <v>满足</v>
      </c>
      <c r="I9" s="5"/>
      <c r="J9" s="3"/>
    </row>
    <row r="10" ht="15" spans="1:10">
      <c r="A10" s="5"/>
      <c r="B10" s="5"/>
      <c r="C10" s="5"/>
      <c r="D10" s="5"/>
      <c r="E10" s="5"/>
      <c r="F10" s="5"/>
      <c r="G10" s="5"/>
      <c r="H10" s="5"/>
      <c r="I10" s="5"/>
      <c r="J10" s="3"/>
    </row>
    <row r="11" ht="35" customHeight="1" spans="1:10">
      <c r="A11" s="22" t="s">
        <v>152</v>
      </c>
      <c r="B11" s="22" t="s">
        <v>160</v>
      </c>
      <c r="C11" s="22"/>
      <c r="D11" s="22"/>
      <c r="E11" s="22"/>
      <c r="F11" s="22"/>
      <c r="G11" s="22"/>
      <c r="H11" s="22"/>
      <c r="I11" s="22"/>
      <c r="J11" s="3"/>
    </row>
    <row r="12" ht="45" spans="1:10">
      <c r="A12" s="22" t="s">
        <v>152</v>
      </c>
      <c r="B12" s="22" t="s">
        <v>186</v>
      </c>
      <c r="C12" s="22"/>
      <c r="D12" s="22"/>
      <c r="E12" s="22"/>
      <c r="F12" s="22"/>
      <c r="G12" s="22"/>
      <c r="H12" s="22"/>
      <c r="I12" s="22"/>
      <c r="J12" s="3"/>
    </row>
    <row r="13" ht="28" customHeight="1" spans="1:10">
      <c r="A13" s="22" t="s">
        <v>152</v>
      </c>
      <c r="B13" s="22" t="s">
        <v>174</v>
      </c>
      <c r="C13" s="22"/>
      <c r="D13" s="22"/>
      <c r="E13" s="22"/>
      <c r="F13" s="22"/>
      <c r="G13" s="22"/>
      <c r="H13" s="22"/>
      <c r="I13" s="22"/>
      <c r="J13" s="3"/>
    </row>
    <row r="14" ht="37" customHeight="1" spans="1:10">
      <c r="A14" s="22" t="s">
        <v>152</v>
      </c>
      <c r="B14" s="22" t="s">
        <v>179</v>
      </c>
      <c r="C14" s="22"/>
      <c r="D14" s="22"/>
      <c r="E14" s="22"/>
      <c r="F14" s="22"/>
      <c r="G14" s="22"/>
      <c r="H14" s="22"/>
      <c r="I14" s="22"/>
      <c r="J14" s="3"/>
    </row>
    <row r="15" ht="60" spans="1:10">
      <c r="A15" s="22" t="s">
        <v>187</v>
      </c>
      <c r="B15" s="22" t="s">
        <v>188</v>
      </c>
      <c r="C15" s="22" t="s">
        <v>189</v>
      </c>
      <c r="D15" s="22"/>
      <c r="E15" s="22"/>
      <c r="F15" s="22"/>
      <c r="G15" s="22"/>
      <c r="H15" s="22"/>
      <c r="I15" s="22"/>
      <c r="J15" s="3"/>
    </row>
    <row r="16" ht="15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ht="1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5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15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15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5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15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15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ht="1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15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5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15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ht="15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ht="15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5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ht="15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ht="15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ht="1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ht="15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ht="15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ht="15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ht="15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ht="15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ht="15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ht="15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ht="15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ht="15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ht="1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ht="15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ht="15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ht="15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ht="15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ht="15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ht="15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ht="15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ht="15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ht="15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ht="1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ht="15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ht="15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ht="15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ht="15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ht="15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ht="15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ht="15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ht="15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ht="15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ht="1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ht="15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ht="15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ht="15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ht="15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ht="15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ht="15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ht="15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ht="15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ht="15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ht="1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ht="15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ht="15" spans="1:10">
      <c r="A77" s="3"/>
      <c r="B77" s="3"/>
      <c r="C77" s="3"/>
      <c r="D77" s="3"/>
      <c r="E77" s="3"/>
      <c r="F77" s="3"/>
      <c r="G77" s="3"/>
      <c r="H77" s="3"/>
      <c r="I77" s="3"/>
      <c r="J77" s="3"/>
    </row>
  </sheetData>
  <mergeCells count="1">
    <mergeCell ref="A1:I1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9"/>
  <sheetViews>
    <sheetView workbookViewId="0">
      <selection activeCell="A1" sqref="A1:I1"/>
    </sheetView>
  </sheetViews>
  <sheetFormatPr defaultColWidth="9" defaultRowHeight="14.4"/>
  <cols>
    <col min="1" max="1" width="14" customWidth="1"/>
    <col min="2" max="2" width="28" customWidth="1"/>
    <col min="3" max="3" width="19.4444444444444" customWidth="1"/>
    <col min="4" max="4" width="23.4444444444444" customWidth="1"/>
    <col min="5" max="5" width="16" customWidth="1"/>
    <col min="6" max="6" width="10" customWidth="1"/>
    <col min="7" max="7" width="22" customWidth="1"/>
    <col min="8" max="8" width="18" customWidth="1"/>
    <col min="9" max="9" width="28" customWidth="1"/>
    <col min="10" max="10" width="20" customWidth="1"/>
  </cols>
  <sheetData>
    <row r="1" ht="28" customHeight="1" spans="1:10">
      <c r="A1" s="1" t="s">
        <v>190</v>
      </c>
      <c r="B1" s="1"/>
      <c r="C1" s="1"/>
      <c r="D1" s="1"/>
      <c r="E1" s="1"/>
      <c r="F1" s="1"/>
      <c r="G1" s="1"/>
      <c r="H1" s="1"/>
      <c r="I1" s="20"/>
      <c r="J1" s="3"/>
    </row>
    <row r="2" ht="1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15.6" spans="1:10">
      <c r="A3" s="11" t="s">
        <v>125</v>
      </c>
      <c r="B3" s="11" t="s">
        <v>126</v>
      </c>
      <c r="C3" s="11" t="s">
        <v>127</v>
      </c>
      <c r="D3" s="11" t="s">
        <v>128</v>
      </c>
      <c r="E3" s="11" t="s">
        <v>129</v>
      </c>
      <c r="F3" s="11" t="s">
        <v>21</v>
      </c>
      <c r="G3" s="11" t="s">
        <v>130</v>
      </c>
      <c r="H3" s="11" t="s">
        <v>131</v>
      </c>
      <c r="I3" s="11" t="s">
        <v>22</v>
      </c>
      <c r="J3" s="3"/>
    </row>
    <row r="4" ht="75" spans="1:10">
      <c r="A4" s="5">
        <v>1</v>
      </c>
      <c r="B4" s="5" t="s">
        <v>191</v>
      </c>
      <c r="C4" s="5" t="s">
        <v>192</v>
      </c>
      <c r="D4" s="5" t="s">
        <v>193</v>
      </c>
      <c r="E4" s="5">
        <f>(输入与总览!B7+输入与总览!H7+输入与总览!B8+输入与总览!E8)*输入与总览!H8*输入与总览!E9</f>
        <v>193.6</v>
      </c>
      <c r="F4" s="5" t="s">
        <v>135</v>
      </c>
      <c r="G4" s="5" t="s">
        <v>26</v>
      </c>
      <c r="H4" s="5" t="s">
        <v>163</v>
      </c>
      <c r="I4" s="5" t="s">
        <v>194</v>
      </c>
      <c r="J4" s="3"/>
    </row>
    <row r="5" ht="30" customHeight="1" spans="1:10">
      <c r="A5" s="5">
        <v>2</v>
      </c>
      <c r="B5" s="5" t="s">
        <v>195</v>
      </c>
      <c r="C5" s="5" t="s">
        <v>196</v>
      </c>
      <c r="D5" s="5" t="s">
        <v>197</v>
      </c>
      <c r="E5" s="5">
        <f>IFERROR(E4/(输入与总览!B14*COS(RADIANS(输入与总览!E14))),"需复核")</f>
        <v>51.5062041878342</v>
      </c>
      <c r="F5" s="5" t="s">
        <v>135</v>
      </c>
      <c r="G5" s="5" t="s">
        <v>26</v>
      </c>
      <c r="H5" s="5" t="str">
        <f>IF(ISNUMBER(E5),"完成","需复核")</f>
        <v>完成</v>
      </c>
      <c r="I5" s="5" t="s">
        <v>198</v>
      </c>
      <c r="J5" s="3"/>
    </row>
    <row r="6" ht="30" customHeight="1" spans="1:10">
      <c r="A6" s="5">
        <v>3</v>
      </c>
      <c r="B6" s="5" t="s">
        <v>199</v>
      </c>
      <c r="C6" s="5" t="s">
        <v>200</v>
      </c>
      <c r="D6" s="5" t="s">
        <v>201</v>
      </c>
      <c r="E6" s="23">
        <f>IFERROR(E5/输入与总览!H14,"需复核")</f>
        <v>0.735802916969059</v>
      </c>
      <c r="F6" s="5" t="s">
        <v>26</v>
      </c>
      <c r="G6" s="5" t="s">
        <v>202</v>
      </c>
      <c r="H6" s="5" t="str">
        <f>IF(ISNUMBER(E6),IF(E6&lt;=参数库!C6,"满足","不满足"),"需复核")</f>
        <v>满足</v>
      </c>
      <c r="I6" s="5" t="s">
        <v>203</v>
      </c>
      <c r="J6" s="3"/>
    </row>
    <row r="7" ht="30" customHeight="1" spans="1:10">
      <c r="A7" s="5">
        <v>4</v>
      </c>
      <c r="B7" s="5" t="s">
        <v>204</v>
      </c>
      <c r="C7" s="5" t="s">
        <v>205</v>
      </c>
      <c r="D7" s="5" t="s">
        <v>206</v>
      </c>
      <c r="E7" s="23">
        <f>E6</f>
        <v>0.735802916969059</v>
      </c>
      <c r="F7" s="5" t="s">
        <v>26</v>
      </c>
      <c r="G7" s="5" t="s">
        <v>150</v>
      </c>
      <c r="H7" s="5" t="str">
        <f>H6</f>
        <v>满足</v>
      </c>
      <c r="I7" s="5" t="s">
        <v>207</v>
      </c>
      <c r="J7" s="3"/>
    </row>
    <row r="8" ht="15" customHeight="1" spans="1:10">
      <c r="A8" s="5"/>
      <c r="B8" s="5"/>
      <c r="C8" s="5"/>
      <c r="D8" s="5"/>
      <c r="E8" s="5"/>
      <c r="F8" s="5"/>
      <c r="G8" s="5"/>
      <c r="H8" s="5"/>
      <c r="I8" s="5"/>
      <c r="J8" s="3"/>
    </row>
    <row r="9" ht="30" spans="1:10">
      <c r="A9" s="5" t="s">
        <v>152</v>
      </c>
      <c r="B9" s="5" t="s">
        <v>208</v>
      </c>
      <c r="C9" s="5"/>
      <c r="D9" s="5"/>
      <c r="E9" s="5"/>
      <c r="F9" s="5"/>
      <c r="G9" s="5"/>
      <c r="H9" s="5"/>
      <c r="I9" s="5"/>
      <c r="J9" s="3"/>
    </row>
    <row r="10" ht="43" customHeight="1" spans="1:10">
      <c r="A10" s="22" t="s">
        <v>152</v>
      </c>
      <c r="B10" s="22" t="s">
        <v>196</v>
      </c>
      <c r="C10" s="22"/>
      <c r="D10" s="22"/>
      <c r="E10" s="22"/>
      <c r="F10" s="22"/>
      <c r="G10" s="22"/>
      <c r="H10" s="22"/>
      <c r="I10" s="22"/>
      <c r="J10" s="3"/>
    </row>
    <row r="11" ht="60" spans="1:10">
      <c r="A11" s="22" t="s">
        <v>209</v>
      </c>
      <c r="B11" s="22" t="s">
        <v>210</v>
      </c>
      <c r="C11" s="22"/>
      <c r="D11" s="22"/>
      <c r="E11" s="22"/>
      <c r="F11" s="22"/>
      <c r="G11" s="22"/>
      <c r="H11" s="22"/>
      <c r="I11" s="22"/>
      <c r="J11" s="3"/>
    </row>
    <row r="12" s="24" customFormat="1" ht="15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="24" customFormat="1" ht="15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15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15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ht="1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5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15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15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5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15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15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ht="1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15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5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15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ht="15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ht="15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5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ht="15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ht="15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ht="1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ht="15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ht="15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ht="15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ht="15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ht="15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ht="15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ht="15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ht="15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ht="15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ht="1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ht="15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ht="15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ht="15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ht="15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ht="15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ht="15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ht="15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ht="15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ht="15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ht="1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ht="15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ht="15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ht="15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ht="15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ht="15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ht="15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ht="15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ht="15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ht="15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ht="1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ht="15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ht="15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ht="15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ht="15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ht="15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ht="15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ht="15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ht="15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ht="15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ht="1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ht="15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ht="15" spans="1:10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ht="15" spans="1:10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ht="15" spans="1:10">
      <c r="A79" s="3"/>
      <c r="B79" s="3"/>
      <c r="C79" s="3"/>
      <c r="D79" s="3"/>
      <c r="E79" s="3"/>
      <c r="F79" s="3"/>
      <c r="G79" s="3"/>
      <c r="H79" s="3"/>
      <c r="I79" s="3"/>
      <c r="J79" s="3"/>
    </row>
  </sheetData>
  <mergeCells count="1">
    <mergeCell ref="A1:I1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workbookViewId="0">
      <selection activeCell="A1" sqref="A1:I1"/>
    </sheetView>
  </sheetViews>
  <sheetFormatPr defaultColWidth="9" defaultRowHeight="14.4"/>
  <cols>
    <col min="1" max="1" width="14" customWidth="1"/>
    <col min="2" max="2" width="28" customWidth="1"/>
    <col min="3" max="3" width="18" customWidth="1"/>
    <col min="4" max="4" width="24" customWidth="1"/>
    <col min="5" max="5" width="16" customWidth="1"/>
    <col min="6" max="6" width="10" customWidth="1"/>
    <col min="7" max="7" width="22" customWidth="1"/>
    <col min="8" max="8" width="18" customWidth="1"/>
    <col min="9" max="9" width="28" customWidth="1"/>
    <col min="10" max="10" width="20" customWidth="1"/>
  </cols>
  <sheetData>
    <row r="1" ht="28" customHeight="1" spans="1:10">
      <c r="A1" s="1" t="s">
        <v>211</v>
      </c>
      <c r="B1" s="1"/>
      <c r="C1" s="1"/>
      <c r="D1" s="1"/>
      <c r="E1" s="1"/>
      <c r="F1" s="1"/>
      <c r="G1" s="1"/>
      <c r="H1" s="1"/>
      <c r="I1" s="20"/>
      <c r="J1" s="3"/>
    </row>
    <row r="2" ht="1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15.6" spans="1:10">
      <c r="A3" s="11" t="s">
        <v>125</v>
      </c>
      <c r="B3" s="11" t="s">
        <v>126</v>
      </c>
      <c r="C3" s="11" t="s">
        <v>127</v>
      </c>
      <c r="D3" s="11" t="s">
        <v>128</v>
      </c>
      <c r="E3" s="11" t="s">
        <v>129</v>
      </c>
      <c r="F3" s="11" t="s">
        <v>21</v>
      </c>
      <c r="G3" s="11" t="s">
        <v>130</v>
      </c>
      <c r="H3" s="11" t="s">
        <v>131</v>
      </c>
      <c r="I3" s="11" t="s">
        <v>22</v>
      </c>
      <c r="J3" s="3"/>
    </row>
    <row r="4" ht="30" customHeight="1" spans="1:10">
      <c r="A4" s="5">
        <v>1</v>
      </c>
      <c r="B4" s="5" t="s">
        <v>212</v>
      </c>
      <c r="C4" s="5" t="s">
        <v>213</v>
      </c>
      <c r="D4" s="5" t="s">
        <v>214</v>
      </c>
      <c r="E4" s="5">
        <f>0.5*参数库!C11*输入与总览!B15^2*参数库!C12</f>
        <v>28.665</v>
      </c>
      <c r="F4" s="5" t="s">
        <v>215</v>
      </c>
      <c r="G4" s="5" t="s">
        <v>26</v>
      </c>
      <c r="H4" s="5" t="s">
        <v>163</v>
      </c>
      <c r="I4" s="5"/>
      <c r="J4" s="3"/>
    </row>
    <row r="5" ht="30" customHeight="1" spans="1:10">
      <c r="A5" s="5">
        <v>2</v>
      </c>
      <c r="B5" s="5" t="s">
        <v>216</v>
      </c>
      <c r="C5" s="5" t="s">
        <v>217</v>
      </c>
      <c r="D5" s="5" t="s">
        <v>218</v>
      </c>
      <c r="E5" s="5">
        <f>E4*输入与总览!E15/1000</f>
        <v>1.863225</v>
      </c>
      <c r="F5" s="5" t="s">
        <v>219</v>
      </c>
      <c r="G5" s="5" t="s">
        <v>26</v>
      </c>
      <c r="H5" s="5" t="s">
        <v>163</v>
      </c>
      <c r="I5" s="5"/>
      <c r="J5" s="3"/>
    </row>
    <row r="6" ht="30" customHeight="1" spans="1:10">
      <c r="A6" s="5">
        <v>3</v>
      </c>
      <c r="B6" s="5" t="s">
        <v>220</v>
      </c>
      <c r="C6" s="5" t="s">
        <v>221</v>
      </c>
      <c r="D6" s="5" t="s">
        <v>222</v>
      </c>
      <c r="E6" s="5">
        <f>E5*输入与总览!H15</f>
        <v>322.337925</v>
      </c>
      <c r="F6" s="5" t="s">
        <v>223</v>
      </c>
      <c r="G6" s="5" t="s">
        <v>224</v>
      </c>
      <c r="H6" s="5" t="s">
        <v>225</v>
      </c>
      <c r="I6" s="5"/>
      <c r="J6" s="3"/>
    </row>
    <row r="7" ht="30" customHeight="1" spans="1:10">
      <c r="A7" s="5">
        <v>4</v>
      </c>
      <c r="B7" s="5" t="s">
        <v>226</v>
      </c>
      <c r="C7" s="5" t="s">
        <v>227</v>
      </c>
      <c r="D7" s="5" t="s">
        <v>228</v>
      </c>
      <c r="E7" s="5">
        <f>输入与总览!B15</f>
        <v>6</v>
      </c>
      <c r="F7" s="5" t="s">
        <v>63</v>
      </c>
      <c r="G7" s="5" t="s">
        <v>229</v>
      </c>
      <c r="H7" s="5" t="str">
        <f>IF(E7&lt;=参数库!C16,"满足","不满足")</f>
        <v>满足</v>
      </c>
      <c r="I7" s="5" t="s">
        <v>230</v>
      </c>
      <c r="J7" s="3"/>
    </row>
    <row r="8" ht="15" customHeight="1" spans="1:10">
      <c r="A8" s="5"/>
      <c r="B8" s="5"/>
      <c r="C8" s="5"/>
      <c r="D8" s="5"/>
      <c r="E8" s="5"/>
      <c r="F8" s="5"/>
      <c r="G8" s="5"/>
      <c r="H8" s="5"/>
      <c r="I8" s="5"/>
      <c r="J8" s="3"/>
    </row>
    <row r="9" ht="20" customHeight="1" spans="1:10">
      <c r="A9" s="22" t="s">
        <v>152</v>
      </c>
      <c r="B9" s="22" t="s">
        <v>231</v>
      </c>
      <c r="C9" s="22"/>
      <c r="D9" s="22"/>
      <c r="E9" s="22"/>
      <c r="F9" s="22"/>
      <c r="G9" s="22"/>
      <c r="H9" s="22"/>
      <c r="I9" s="22"/>
      <c r="J9" s="3"/>
    </row>
    <row r="10" ht="20" customHeight="1" spans="1:10">
      <c r="A10" s="22" t="s">
        <v>152</v>
      </c>
      <c r="B10" s="22" t="s">
        <v>232</v>
      </c>
      <c r="C10" s="22"/>
      <c r="D10" s="22"/>
      <c r="E10" s="22"/>
      <c r="F10" s="22"/>
      <c r="G10" s="22"/>
      <c r="H10" s="22"/>
      <c r="I10" s="22"/>
      <c r="J10" s="3"/>
    </row>
    <row r="11" ht="20" customHeight="1" spans="1:10">
      <c r="A11" s="22" t="s">
        <v>152</v>
      </c>
      <c r="B11" s="22" t="s">
        <v>233</v>
      </c>
      <c r="C11" s="22"/>
      <c r="D11" s="22"/>
      <c r="E11" s="22"/>
      <c r="F11" s="22"/>
      <c r="G11" s="22"/>
      <c r="H11" s="22"/>
      <c r="I11" s="22"/>
      <c r="J11" s="3"/>
    </row>
    <row r="12" ht="15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ht="15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15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15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ht="1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5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15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15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5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15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15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ht="1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15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5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15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ht="15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ht="15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5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ht="15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ht="15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ht="1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ht="15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ht="15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ht="15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ht="15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ht="15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ht="15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ht="15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ht="15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ht="15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ht="1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ht="15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ht="15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ht="15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ht="15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ht="15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ht="15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ht="15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ht="15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ht="15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ht="1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ht="15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ht="15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ht="15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ht="15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ht="15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ht="15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ht="15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ht="15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ht="15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ht="1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ht="15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ht="15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ht="15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ht="15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ht="15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ht="15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ht="15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ht="15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ht="15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ht="1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ht="15" spans="1:10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ht="15" spans="1:10">
      <c r="A77" s="3"/>
      <c r="B77" s="3"/>
      <c r="C77" s="3"/>
      <c r="D77" s="3"/>
      <c r="E77" s="3"/>
      <c r="F77" s="3"/>
      <c r="G77" s="3"/>
      <c r="H77" s="3"/>
      <c r="I77" s="3"/>
      <c r="J77" s="3"/>
    </row>
  </sheetData>
  <mergeCells count="1">
    <mergeCell ref="A1:I1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6"/>
  <sheetViews>
    <sheetView workbookViewId="0">
      <selection activeCell="A1" sqref="A1:I1"/>
    </sheetView>
  </sheetViews>
  <sheetFormatPr defaultColWidth="9" defaultRowHeight="14.4"/>
  <cols>
    <col min="1" max="1" width="14" customWidth="1"/>
    <col min="2" max="2" width="28" customWidth="1"/>
    <col min="3" max="3" width="18" customWidth="1"/>
    <col min="4" max="4" width="24" customWidth="1"/>
    <col min="5" max="5" width="16" customWidth="1"/>
    <col min="6" max="6" width="10" customWidth="1"/>
    <col min="7" max="7" width="22" customWidth="1"/>
    <col min="8" max="8" width="18" customWidth="1"/>
    <col min="9" max="9" width="28" customWidth="1"/>
    <col min="10" max="10" width="20" customWidth="1"/>
  </cols>
  <sheetData>
    <row r="1" ht="28" customHeight="1" spans="1:10">
      <c r="A1" s="1" t="s">
        <v>234</v>
      </c>
      <c r="B1" s="1"/>
      <c r="C1" s="1"/>
      <c r="D1" s="1"/>
      <c r="E1" s="1"/>
      <c r="F1" s="1"/>
      <c r="G1" s="1"/>
      <c r="H1" s="1"/>
      <c r="I1" s="20"/>
      <c r="J1" s="3"/>
    </row>
    <row r="2" ht="15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ht="15.6" spans="1:10">
      <c r="A3" s="11" t="s">
        <v>125</v>
      </c>
      <c r="B3" s="11" t="s">
        <v>126</v>
      </c>
      <c r="C3" s="11" t="s">
        <v>127</v>
      </c>
      <c r="D3" s="11" t="s">
        <v>128</v>
      </c>
      <c r="E3" s="11" t="s">
        <v>129</v>
      </c>
      <c r="F3" s="11" t="s">
        <v>21</v>
      </c>
      <c r="G3" s="11" t="s">
        <v>130</v>
      </c>
      <c r="H3" s="11" t="s">
        <v>131</v>
      </c>
      <c r="I3" s="11" t="s">
        <v>22</v>
      </c>
      <c r="J3" s="3"/>
    </row>
    <row r="4" ht="30" customHeight="1" spans="1:10">
      <c r="A4" s="5">
        <v>1</v>
      </c>
      <c r="B4" s="5" t="s">
        <v>235</v>
      </c>
      <c r="C4" s="5" t="s">
        <v>236</v>
      </c>
      <c r="D4" s="5" t="s">
        <v>237</v>
      </c>
      <c r="E4" s="5" t="str">
        <f>IF(输入与总览!E16&gt;0,输入与总览!H9*输入与总览!B16*输入与总览!B9,"单机不适用")</f>
        <v>单机不适用</v>
      </c>
      <c r="F4" s="5" t="s">
        <v>135</v>
      </c>
      <c r="G4" s="5" t="s">
        <v>26</v>
      </c>
      <c r="H4" s="5" t="s">
        <v>163</v>
      </c>
      <c r="I4" s="5" t="s">
        <v>203</v>
      </c>
      <c r="J4" s="3"/>
    </row>
    <row r="5" ht="30" customHeight="1" spans="1:10">
      <c r="A5" s="5">
        <v>2</v>
      </c>
      <c r="B5" s="5" t="s">
        <v>238</v>
      </c>
      <c r="C5" s="5" t="s">
        <v>239</v>
      </c>
      <c r="D5" s="5" t="s">
        <v>240</v>
      </c>
      <c r="E5" s="5" t="str">
        <f>IF(输入与总览!E16&gt;0,输入与总览!H9*输入与总览!E16*输入与总览!B9,"单机不适用")</f>
        <v>单机不适用</v>
      </c>
      <c r="F5" s="5" t="s">
        <v>135</v>
      </c>
      <c r="G5" s="5" t="s">
        <v>26</v>
      </c>
      <c r="H5" s="5" t="s">
        <v>163</v>
      </c>
      <c r="I5" s="5" t="s">
        <v>203</v>
      </c>
      <c r="J5" s="3"/>
    </row>
    <row r="6" ht="30" customHeight="1" spans="1:10">
      <c r="A6" s="5">
        <v>3</v>
      </c>
      <c r="B6" s="5" t="s">
        <v>241</v>
      </c>
      <c r="C6" s="5" t="s">
        <v>242</v>
      </c>
      <c r="D6" s="5" t="s">
        <v>243</v>
      </c>
      <c r="E6" s="23">
        <f>输入与总览!B16+输入与总览!E16</f>
        <v>1</v>
      </c>
      <c r="F6" s="5" t="s">
        <v>26</v>
      </c>
      <c r="G6" s="5">
        <f>1</f>
        <v>1</v>
      </c>
      <c r="H6" s="5" t="str">
        <f>IF(ABS(E6-1)&lt;0.001,"满足","不满足")</f>
        <v>满足</v>
      </c>
      <c r="I6" s="5" t="s">
        <v>203</v>
      </c>
      <c r="J6" s="3"/>
    </row>
    <row r="7" ht="30" customHeight="1" spans="1:10">
      <c r="A7" s="5">
        <v>4</v>
      </c>
      <c r="B7" s="5" t="s">
        <v>244</v>
      </c>
      <c r="C7" s="5" t="s">
        <v>245</v>
      </c>
      <c r="D7" s="5" t="s">
        <v>246</v>
      </c>
      <c r="E7" s="23" t="str">
        <f>IF(输入与总览!E16&gt;0,IFERROR(E4/输入与总览!H6,"需复核"),"单机不适用")</f>
        <v>单机不适用</v>
      </c>
      <c r="F7" s="5" t="s">
        <v>26</v>
      </c>
      <c r="G7" s="5" t="s">
        <v>247</v>
      </c>
      <c r="H7" s="5" t="str">
        <f>IF(输入与总览!E16=0,"不适用",IF(ISNUMBER(E7),IF(E7&lt;=参数库!C5,"满足","不满足"),"需复核"))</f>
        <v>不适用</v>
      </c>
      <c r="I7" s="5" t="s">
        <v>248</v>
      </c>
      <c r="J7" s="3"/>
    </row>
    <row r="8" ht="15" spans="1:10">
      <c r="A8" s="5"/>
      <c r="B8" s="5"/>
      <c r="C8" s="5"/>
      <c r="D8" s="5"/>
      <c r="E8" s="5"/>
      <c r="F8" s="5"/>
      <c r="G8" s="5"/>
      <c r="H8" s="5"/>
      <c r="I8" s="5"/>
      <c r="J8" s="3"/>
    </row>
    <row r="9" ht="37" customHeight="1" spans="1:10">
      <c r="A9" s="22" t="s">
        <v>152</v>
      </c>
      <c r="B9" s="22" t="s">
        <v>249</v>
      </c>
      <c r="C9" s="22"/>
      <c r="D9" s="22"/>
      <c r="E9" s="22"/>
      <c r="F9" s="22"/>
      <c r="G9" s="22"/>
      <c r="H9" s="22"/>
      <c r="I9" s="22"/>
      <c r="J9" s="3"/>
    </row>
    <row r="10" ht="60" spans="1:10">
      <c r="A10" s="22" t="s">
        <v>250</v>
      </c>
      <c r="B10" s="22" t="s">
        <v>251</v>
      </c>
      <c r="C10" s="22"/>
      <c r="D10" s="22"/>
      <c r="E10" s="22"/>
      <c r="F10" s="22"/>
      <c r="G10" s="22"/>
      <c r="H10" s="22"/>
      <c r="I10" s="22"/>
      <c r="J10" s="3"/>
    </row>
    <row r="11" ht="15" spans="1:10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ht="15" spans="1:10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ht="15" spans="1:10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ht="15" spans="1:10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ht="15" spans="1:10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ht="15" spans="1:10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ht="15" spans="1:10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ht="15" spans="1:10">
      <c r="A18" s="3"/>
      <c r="B18" s="3"/>
      <c r="C18" s="3"/>
      <c r="D18" s="3"/>
      <c r="E18" s="3"/>
      <c r="F18" s="3"/>
      <c r="G18" s="3"/>
      <c r="H18" s="3"/>
      <c r="I18" s="3"/>
      <c r="J18" s="3"/>
    </row>
    <row r="19" ht="15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ht="15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ht="15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5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ht="15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15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ht="1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15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ht="15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15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ht="15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ht="15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5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ht="15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ht="15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ht="15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ht="1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ht="15" spans="1:10">
      <c r="A36" s="3"/>
      <c r="B36" s="3"/>
      <c r="C36" s="3"/>
      <c r="D36" s="3"/>
      <c r="E36" s="3"/>
      <c r="F36" s="3"/>
      <c r="G36" s="3"/>
      <c r="H36" s="3"/>
      <c r="I36" s="3"/>
      <c r="J36" s="3"/>
    </row>
    <row r="37" ht="15" spans="1:10">
      <c r="A37" s="3"/>
      <c r="B37" s="3"/>
      <c r="C37" s="3"/>
      <c r="D37" s="3"/>
      <c r="E37" s="3"/>
      <c r="F37" s="3"/>
      <c r="G37" s="3"/>
      <c r="H37" s="3"/>
      <c r="I37" s="3"/>
      <c r="J37" s="3"/>
    </row>
    <row r="38" ht="15" spans="1:10">
      <c r="A38" s="3"/>
      <c r="B38" s="3"/>
      <c r="C38" s="3"/>
      <c r="D38" s="3"/>
      <c r="E38" s="3"/>
      <c r="F38" s="3"/>
      <c r="G38" s="3"/>
      <c r="H38" s="3"/>
      <c r="I38" s="3"/>
      <c r="J38" s="3"/>
    </row>
    <row r="39" ht="15" spans="1:10">
      <c r="A39" s="3"/>
      <c r="B39" s="3"/>
      <c r="C39" s="3"/>
      <c r="D39" s="3"/>
      <c r="E39" s="3"/>
      <c r="F39" s="3"/>
      <c r="G39" s="3"/>
      <c r="H39" s="3"/>
      <c r="I39" s="3"/>
      <c r="J39" s="3"/>
    </row>
    <row r="40" ht="15" spans="1:10">
      <c r="A40" s="3"/>
      <c r="B40" s="3"/>
      <c r="C40" s="3"/>
      <c r="D40" s="3"/>
      <c r="E40" s="3"/>
      <c r="F40" s="3"/>
      <c r="G40" s="3"/>
      <c r="H40" s="3"/>
      <c r="I40" s="3"/>
      <c r="J40" s="3"/>
    </row>
    <row r="41" ht="15" spans="1:10">
      <c r="A41" s="3"/>
      <c r="B41" s="3"/>
      <c r="C41" s="3"/>
      <c r="D41" s="3"/>
      <c r="E41" s="3"/>
      <c r="F41" s="3"/>
      <c r="G41" s="3"/>
      <c r="H41" s="3"/>
      <c r="I41" s="3"/>
      <c r="J41" s="3"/>
    </row>
    <row r="42" ht="15" spans="1:10">
      <c r="A42" s="3"/>
      <c r="B42" s="3"/>
      <c r="C42" s="3"/>
      <c r="D42" s="3"/>
      <c r="E42" s="3"/>
      <c r="F42" s="3"/>
      <c r="G42" s="3"/>
      <c r="H42" s="3"/>
      <c r="I42" s="3"/>
      <c r="J42" s="3"/>
    </row>
    <row r="43" ht="15" spans="1:10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ht="15" spans="1:10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ht="15" spans="1:10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ht="15" spans="1:10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ht="15" spans="1:10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ht="15" spans="1:10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ht="15" spans="1:10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ht="15" spans="1:10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ht="15" spans="1:10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ht="15" spans="1:10">
      <c r="A52" s="3"/>
      <c r="B52" s="3"/>
      <c r="C52" s="3"/>
      <c r="D52" s="3"/>
      <c r="E52" s="3"/>
      <c r="F52" s="3"/>
      <c r="G52" s="3"/>
      <c r="H52" s="3"/>
      <c r="I52" s="3"/>
      <c r="J52" s="3"/>
    </row>
    <row r="53" ht="15" spans="1:10">
      <c r="A53" s="3"/>
      <c r="B53" s="3"/>
      <c r="C53" s="3"/>
      <c r="D53" s="3"/>
      <c r="E53" s="3"/>
      <c r="F53" s="3"/>
      <c r="G53" s="3"/>
      <c r="H53" s="3"/>
      <c r="I53" s="3"/>
      <c r="J53" s="3"/>
    </row>
    <row r="54" ht="15" spans="1:10">
      <c r="A54" s="3"/>
      <c r="B54" s="3"/>
      <c r="C54" s="3"/>
      <c r="D54" s="3"/>
      <c r="E54" s="3"/>
      <c r="F54" s="3"/>
      <c r="G54" s="3"/>
      <c r="H54" s="3"/>
      <c r="I54" s="3"/>
      <c r="J54" s="3"/>
    </row>
    <row r="55" ht="15" spans="1:10">
      <c r="A55" s="3"/>
      <c r="B55" s="3"/>
      <c r="C55" s="3"/>
      <c r="D55" s="3"/>
      <c r="E55" s="3"/>
      <c r="F55" s="3"/>
      <c r="G55" s="3"/>
      <c r="H55" s="3"/>
      <c r="I55" s="3"/>
      <c r="J55" s="3"/>
    </row>
    <row r="56" ht="15" spans="1:10">
      <c r="A56" s="3"/>
      <c r="B56" s="3"/>
      <c r="C56" s="3"/>
      <c r="D56" s="3"/>
      <c r="E56" s="3"/>
      <c r="F56" s="3"/>
      <c r="G56" s="3"/>
      <c r="H56" s="3"/>
      <c r="I56" s="3"/>
      <c r="J56" s="3"/>
    </row>
    <row r="57" ht="15" spans="1:10">
      <c r="A57" s="3"/>
      <c r="B57" s="3"/>
      <c r="C57" s="3"/>
      <c r="D57" s="3"/>
      <c r="E57" s="3"/>
      <c r="F57" s="3"/>
      <c r="G57" s="3"/>
      <c r="H57" s="3"/>
      <c r="I57" s="3"/>
      <c r="J57" s="3"/>
    </row>
    <row r="58" ht="15" spans="1:10">
      <c r="A58" s="3"/>
      <c r="B58" s="3"/>
      <c r="C58" s="3"/>
      <c r="D58" s="3"/>
      <c r="E58" s="3"/>
      <c r="F58" s="3"/>
      <c r="G58" s="3"/>
      <c r="H58" s="3"/>
      <c r="I58" s="3"/>
      <c r="J58" s="3"/>
    </row>
    <row r="59" ht="15" spans="1:10">
      <c r="A59" s="3"/>
      <c r="B59" s="3"/>
      <c r="C59" s="3"/>
      <c r="D59" s="3"/>
      <c r="E59" s="3"/>
      <c r="F59" s="3"/>
      <c r="G59" s="3"/>
      <c r="H59" s="3"/>
      <c r="I59" s="3"/>
      <c r="J59" s="3"/>
    </row>
    <row r="60" ht="15" spans="1:10">
      <c r="A60" s="3"/>
      <c r="B60" s="3"/>
      <c r="C60" s="3"/>
      <c r="D60" s="3"/>
      <c r="E60" s="3"/>
      <c r="F60" s="3"/>
      <c r="G60" s="3"/>
      <c r="H60" s="3"/>
      <c r="I60" s="3"/>
      <c r="J60" s="3"/>
    </row>
    <row r="61" ht="15" spans="1:10">
      <c r="A61" s="3"/>
      <c r="B61" s="3"/>
      <c r="C61" s="3"/>
      <c r="D61" s="3"/>
      <c r="E61" s="3"/>
      <c r="F61" s="3"/>
      <c r="G61" s="3"/>
      <c r="H61" s="3"/>
      <c r="I61" s="3"/>
      <c r="J61" s="3"/>
    </row>
    <row r="62" ht="15" spans="1:10">
      <c r="A62" s="3"/>
      <c r="B62" s="3"/>
      <c r="C62" s="3"/>
      <c r="D62" s="3"/>
      <c r="E62" s="3"/>
      <c r="F62" s="3"/>
      <c r="G62" s="3"/>
      <c r="H62" s="3"/>
      <c r="I62" s="3"/>
      <c r="J62" s="3"/>
    </row>
    <row r="63" ht="15" spans="1:10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ht="15" spans="1:10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ht="15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ht="15" spans="1:10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ht="15" spans="1:10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ht="15" spans="1:10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ht="15" spans="1:10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ht="15" spans="1:1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ht="15" spans="1:10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ht="15" spans="1:10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ht="15" spans="1:10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ht="15" spans="1:10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ht="15" spans="1:10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ht="15" spans="1:10">
      <c r="A76" s="3"/>
      <c r="B76" s="3"/>
      <c r="C76" s="3"/>
      <c r="D76" s="3"/>
      <c r="E76" s="3"/>
      <c r="F76" s="3"/>
      <c r="G76" s="3"/>
      <c r="H76" s="3"/>
      <c r="I76" s="3"/>
      <c r="J76" s="3"/>
    </row>
  </sheetData>
  <mergeCells count="1">
    <mergeCell ref="A1:I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使用说明</vt:lpstr>
      <vt:lpstr>参数库</vt:lpstr>
      <vt:lpstr>吊车性能表</vt:lpstr>
      <vt:lpstr>输入与总览</vt:lpstr>
      <vt:lpstr>起重量校核</vt:lpstr>
      <vt:lpstr>支腿地基</vt:lpstr>
      <vt:lpstr>吊索具</vt:lpstr>
      <vt:lpstr>风荷载</vt:lpstr>
      <vt:lpstr>双机抬吊</vt:lpstr>
      <vt:lpstr>抗倾覆</vt:lpstr>
      <vt:lpstr>验算报告</vt:lpstr>
      <vt:lpstr>封面与签审</vt:lpstr>
      <vt:lpstr>编制依据与参数来源</vt:lpstr>
      <vt:lpstr>强制校验与风险分级</vt:lpstr>
      <vt:lpstr>正式计算书</vt:lpstr>
      <vt:lpstr>附件清单与审批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媌了個尛侎</cp:lastModifiedBy>
  <dcterms:created xsi:type="dcterms:W3CDTF">2026-06-10T02:10:00Z</dcterms:created>
  <dcterms:modified xsi:type="dcterms:W3CDTF">2026-06-10T02:11:24Z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4A5604DADA834C788E3D809E8756B657_12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